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00" windowHeight="11760"/>
  </bookViews>
  <sheets>
    <sheet name="51" sheetId="3" r:id="rId1"/>
  </sheets>
  <externalReferences>
    <externalReference r:id="rId2"/>
  </externalReferences>
  <definedNames>
    <definedName name="_xlnm.Database" localSheetId="0">'[1]Table-1'!#REF!</definedName>
    <definedName name="_xlnm.Database">'[1]Table-1'!#REF!</definedName>
    <definedName name="_xlnm.Print_Area" localSheetId="0">'51'!$A$1:$I$125</definedName>
    <definedName name="Print_Area_MI" localSheetId="0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I64" i="3" l="1"/>
  <c r="I7" i="3"/>
  <c r="H96" i="3" l="1"/>
  <c r="I96" i="3"/>
  <c r="I98" i="3"/>
  <c r="H98" i="3"/>
  <c r="G110" i="3" l="1"/>
  <c r="I70" i="3" l="1"/>
  <c r="I47" i="3" l="1"/>
  <c r="I73" i="3" l="1"/>
  <c r="I66" i="3"/>
  <c r="I62" i="3"/>
  <c r="I60" i="3"/>
  <c r="I39" i="3"/>
  <c r="I31" i="3" s="1"/>
  <c r="I36" i="3"/>
  <c r="I32" i="3"/>
  <c r="I28" i="3"/>
  <c r="I25" i="3"/>
  <c r="I21" i="3"/>
  <c r="I20" i="3"/>
  <c r="I15" i="3"/>
  <c r="I12" i="3"/>
  <c r="I19" i="3" l="1"/>
  <c r="I112" i="3"/>
  <c r="I87" i="3" l="1"/>
  <c r="I115" i="3" l="1"/>
  <c r="I108" i="3"/>
  <c r="I105" i="3"/>
  <c r="I101" i="3"/>
  <c r="I100" i="3"/>
  <c r="I93" i="3"/>
  <c r="I90" i="3" s="1"/>
  <c r="I91" i="3"/>
  <c r="I85" i="3"/>
  <c r="I84" i="3" s="1"/>
  <c r="I81" i="3"/>
  <c r="I95" i="3" l="1"/>
  <c r="I89" i="3"/>
  <c r="I83" i="3"/>
  <c r="I80" i="3" s="1"/>
  <c r="I78" i="3"/>
  <c r="I53" i="3"/>
  <c r="I49" i="3" s="1"/>
  <c r="I45" i="3"/>
  <c r="I43" i="3" s="1"/>
  <c r="I76" i="3" l="1"/>
  <c r="I72" i="3"/>
  <c r="I10" i="3"/>
  <c r="I11" i="3"/>
  <c r="I9" i="3" l="1"/>
  <c r="I8" i="3" s="1"/>
  <c r="F96" i="3"/>
  <c r="F95" i="3" s="1"/>
  <c r="F89" i="3" s="1"/>
  <c r="I42" i="3" l="1"/>
  <c r="G61" i="3"/>
  <c r="G62" i="3"/>
  <c r="G63" i="3"/>
  <c r="G64" i="3"/>
  <c r="G65" i="3"/>
  <c r="G67" i="3"/>
  <c r="G68" i="3"/>
  <c r="G69" i="3"/>
  <c r="G70" i="3"/>
  <c r="G71" i="3"/>
  <c r="G74" i="3"/>
  <c r="G75" i="3"/>
  <c r="G77" i="3"/>
  <c r="G78" i="3"/>
  <c r="G79" i="3"/>
  <c r="G82" i="3"/>
  <c r="G85" i="3"/>
  <c r="G86" i="3"/>
  <c r="G87" i="3"/>
  <c r="G88" i="3"/>
  <c r="G91" i="3"/>
  <c r="G92" i="3"/>
  <c r="G93" i="3"/>
  <c r="G94" i="3"/>
  <c r="G97" i="3"/>
  <c r="G98" i="3"/>
  <c r="G99" i="3"/>
  <c r="G102" i="3"/>
  <c r="G103" i="3"/>
  <c r="G104" i="3"/>
  <c r="G105" i="3"/>
  <c r="G106" i="3"/>
  <c r="G107" i="3"/>
  <c r="G109" i="3"/>
  <c r="G111" i="3"/>
  <c r="G112" i="3"/>
  <c r="G113" i="3"/>
  <c r="G114" i="3"/>
  <c r="G116" i="3"/>
  <c r="G117" i="3"/>
  <c r="G118" i="3"/>
  <c r="G119" i="3"/>
  <c r="G120" i="3"/>
  <c r="G10" i="3"/>
  <c r="G11" i="3"/>
  <c r="G13" i="3"/>
  <c r="G14" i="3"/>
  <c r="G16" i="3"/>
  <c r="G17" i="3"/>
  <c r="G18" i="3"/>
  <c r="G21" i="3"/>
  <c r="G22" i="3"/>
  <c r="G23" i="3"/>
  <c r="G24" i="3"/>
  <c r="G26" i="3"/>
  <c r="G27" i="3"/>
  <c r="G29" i="3"/>
  <c r="G30" i="3"/>
  <c r="G33" i="3"/>
  <c r="G34" i="3"/>
  <c r="G35" i="3"/>
  <c r="G37" i="3"/>
  <c r="G38" i="3"/>
  <c r="G40" i="3"/>
  <c r="G41" i="3"/>
  <c r="G44" i="3"/>
  <c r="G45" i="3"/>
  <c r="G46" i="3"/>
  <c r="G47" i="3"/>
  <c r="G48" i="3"/>
  <c r="G50" i="3"/>
  <c r="G51" i="3"/>
  <c r="G52" i="3"/>
  <c r="G53" i="3"/>
  <c r="G54" i="3"/>
  <c r="I121" i="3" l="1"/>
  <c r="H112" i="3"/>
  <c r="H87" i="3"/>
  <c r="H53" i="3" l="1"/>
  <c r="H45" i="3"/>
  <c r="H73" i="3" l="1"/>
  <c r="F73" i="3"/>
  <c r="E73" i="3"/>
  <c r="H70" i="3"/>
  <c r="H62" i="3"/>
  <c r="H11" i="3" l="1"/>
  <c r="H10" i="3"/>
  <c r="H15" i="3"/>
  <c r="H9" i="3" l="1"/>
  <c r="G96" i="3"/>
  <c r="H105" i="3" l="1"/>
  <c r="H95" i="3" l="1"/>
  <c r="H91" i="3"/>
  <c r="H93" i="3"/>
  <c r="H85" i="3"/>
  <c r="H115" i="3"/>
  <c r="F115" i="3"/>
  <c r="E115" i="3"/>
  <c r="D115" i="3"/>
  <c r="C115" i="3"/>
  <c r="H108" i="3"/>
  <c r="F108" i="3"/>
  <c r="E108" i="3"/>
  <c r="E100" i="3" s="1"/>
  <c r="D108" i="3"/>
  <c r="D100" i="3" s="1"/>
  <c r="C108" i="3"/>
  <c r="H101" i="3"/>
  <c r="F101" i="3"/>
  <c r="F100" i="3" s="1"/>
  <c r="E101" i="3"/>
  <c r="D101" i="3"/>
  <c r="C101" i="3"/>
  <c r="E95" i="3"/>
  <c r="D95" i="3"/>
  <c r="C95" i="3"/>
  <c r="E90" i="3"/>
  <c r="D90" i="3"/>
  <c r="C90" i="3"/>
  <c r="F84" i="3"/>
  <c r="E84" i="3"/>
  <c r="D84" i="3"/>
  <c r="C84" i="3"/>
  <c r="H81" i="3"/>
  <c r="F81" i="3"/>
  <c r="E81" i="3"/>
  <c r="D81" i="3"/>
  <c r="C81" i="3"/>
  <c r="H78" i="3"/>
  <c r="H76" i="3" s="1"/>
  <c r="H72" i="3" s="1"/>
  <c r="F76" i="3"/>
  <c r="F72" i="3" s="1"/>
  <c r="E76" i="3"/>
  <c r="E72" i="3" s="1"/>
  <c r="D76" i="3"/>
  <c r="D72" i="3" s="1"/>
  <c r="C76" i="3"/>
  <c r="D73" i="3"/>
  <c r="C73" i="3"/>
  <c r="G73" i="3" s="1"/>
  <c r="H66" i="3"/>
  <c r="F66" i="3"/>
  <c r="F60" i="3" s="1"/>
  <c r="G60" i="3" s="1"/>
  <c r="E66" i="3"/>
  <c r="D66" i="3"/>
  <c r="C66" i="3"/>
  <c r="H64" i="3"/>
  <c r="H49" i="3"/>
  <c r="F49" i="3"/>
  <c r="F43" i="3" s="1"/>
  <c r="E49" i="3"/>
  <c r="E43" i="3" s="1"/>
  <c r="E42" i="3" s="1"/>
  <c r="D49" i="3"/>
  <c r="D43" i="3" s="1"/>
  <c r="D42" i="3" s="1"/>
  <c r="C49" i="3"/>
  <c r="H47" i="3"/>
  <c r="H39" i="3"/>
  <c r="F39" i="3"/>
  <c r="E39" i="3"/>
  <c r="D39" i="3"/>
  <c r="C39" i="3"/>
  <c r="H36" i="3"/>
  <c r="F36" i="3"/>
  <c r="E36" i="3"/>
  <c r="D36" i="3"/>
  <c r="C36" i="3"/>
  <c r="G36" i="3" s="1"/>
  <c r="H32" i="3"/>
  <c r="F32" i="3"/>
  <c r="F31" i="3" s="1"/>
  <c r="E32" i="3"/>
  <c r="D32" i="3"/>
  <c r="C32" i="3"/>
  <c r="H28" i="3"/>
  <c r="F28" i="3"/>
  <c r="E28" i="3"/>
  <c r="D28" i="3"/>
  <c r="C28" i="3"/>
  <c r="H25" i="3"/>
  <c r="F25" i="3"/>
  <c r="E25" i="3"/>
  <c r="D25" i="3"/>
  <c r="C25" i="3"/>
  <c r="G25" i="3" s="1"/>
  <c r="H21" i="3"/>
  <c r="E20" i="3"/>
  <c r="F15" i="3"/>
  <c r="E15" i="3"/>
  <c r="D15" i="3"/>
  <c r="C15" i="3"/>
  <c r="H12" i="3"/>
  <c r="F12" i="3"/>
  <c r="E12" i="3"/>
  <c r="D12" i="3"/>
  <c r="C12" i="3"/>
  <c r="G12" i="3" s="1"/>
  <c r="F9" i="3"/>
  <c r="E9" i="3"/>
  <c r="D9" i="3"/>
  <c r="C9" i="3"/>
  <c r="F42" i="3" l="1"/>
  <c r="G81" i="3"/>
  <c r="E89" i="3"/>
  <c r="G9" i="3"/>
  <c r="D20" i="3"/>
  <c r="H43" i="3"/>
  <c r="G66" i="3"/>
  <c r="G49" i="3"/>
  <c r="G15" i="3"/>
  <c r="C100" i="3"/>
  <c r="G100" i="3" s="1"/>
  <c r="G108" i="3"/>
  <c r="E19" i="3"/>
  <c r="E8" i="3" s="1"/>
  <c r="E7" i="3" s="1"/>
  <c r="C89" i="3"/>
  <c r="E83" i="3"/>
  <c r="E80" i="3" s="1"/>
  <c r="E121" i="3" s="1"/>
  <c r="C43" i="3"/>
  <c r="G101" i="3"/>
  <c r="F20" i="3"/>
  <c r="F19" i="3" s="1"/>
  <c r="C31" i="3"/>
  <c r="G32" i="3"/>
  <c r="G76" i="3"/>
  <c r="D89" i="3"/>
  <c r="C20" i="3"/>
  <c r="D31" i="3"/>
  <c r="D19" i="3" s="1"/>
  <c r="D8" i="3" s="1"/>
  <c r="D7" i="3" s="1"/>
  <c r="G28" i="3"/>
  <c r="E31" i="3"/>
  <c r="G39" i="3"/>
  <c r="C72" i="3"/>
  <c r="G72" i="3" s="1"/>
  <c r="G84" i="3"/>
  <c r="G90" i="3"/>
  <c r="G115" i="3"/>
  <c r="G95" i="3"/>
  <c r="H84" i="3"/>
  <c r="H31" i="3"/>
  <c r="H90" i="3"/>
  <c r="H89" i="3" s="1"/>
  <c r="H20" i="3"/>
  <c r="H19" i="3" s="1"/>
  <c r="H8" i="3" s="1"/>
  <c r="H100" i="3"/>
  <c r="H60" i="3"/>
  <c r="F8" i="3"/>
  <c r="F7" i="3" s="1"/>
  <c r="D83" i="3"/>
  <c r="D80" i="3" s="1"/>
  <c r="D121" i="3" l="1"/>
  <c r="H42" i="3"/>
  <c r="G89" i="3"/>
  <c r="H83" i="3"/>
  <c r="H80" i="3" s="1"/>
  <c r="G31" i="3"/>
  <c r="G20" i="3"/>
  <c r="C19" i="3"/>
  <c r="G43" i="3"/>
  <c r="C42" i="3"/>
  <c r="G42" i="3" s="1"/>
  <c r="C83" i="3"/>
  <c r="C80" i="3" s="1"/>
  <c r="F83" i="3"/>
  <c r="F80" i="3"/>
  <c r="G80" i="3" s="1"/>
  <c r="G83" i="3"/>
  <c r="H7" i="3"/>
  <c r="H121" i="3" s="1"/>
  <c r="C8" i="3" l="1"/>
  <c r="G19" i="3"/>
  <c r="F121" i="3"/>
  <c r="C7" i="3" l="1"/>
  <c r="G8" i="3"/>
  <c r="G7" i="3" l="1"/>
  <c r="C121" i="3"/>
  <c r="G121" i="3" s="1"/>
</calcChain>
</file>

<file path=xl/sharedStrings.xml><?xml version="1.0" encoding="utf-8"?>
<sst xmlns="http://schemas.openxmlformats.org/spreadsheetml/2006/main" count="139" uniqueCount="85">
  <si>
    <t xml:space="preserve">1st
Quarter </t>
  </si>
  <si>
    <t xml:space="preserve">2nd Quarter </t>
  </si>
  <si>
    <t xml:space="preserve">3rd 
Quarter </t>
  </si>
  <si>
    <t xml:space="preserve">4th Quarter </t>
  </si>
  <si>
    <t>I.</t>
  </si>
  <si>
    <t>CURRENT ACCOUNT</t>
  </si>
  <si>
    <t>A.</t>
  </si>
  <si>
    <t>Goods and Services</t>
  </si>
  <si>
    <t xml:space="preserve"> Goods</t>
  </si>
  <si>
    <t xml:space="preserve">    Exports</t>
  </si>
  <si>
    <t xml:space="preserve">    Imports</t>
  </si>
  <si>
    <t xml:space="preserve">      General Merchandise</t>
  </si>
  <si>
    <t xml:space="preserve">        Credit</t>
  </si>
  <si>
    <t xml:space="preserve">        Debit</t>
  </si>
  <si>
    <t xml:space="preserve">      Goods procured in Ports by Carriers</t>
  </si>
  <si>
    <t xml:space="preserve">       Non-monetary Gold</t>
  </si>
  <si>
    <t xml:space="preserve">  Services</t>
  </si>
  <si>
    <t xml:space="preserve">    Credit</t>
  </si>
  <si>
    <t xml:space="preserve">      Transportation</t>
  </si>
  <si>
    <t xml:space="preserve">        Passenger</t>
  </si>
  <si>
    <t xml:space="preserve">        Freight</t>
  </si>
  <si>
    <t xml:space="preserve">        Other</t>
  </si>
  <si>
    <t xml:space="preserve">      Travel</t>
  </si>
  <si>
    <t xml:space="preserve">        Business</t>
  </si>
  <si>
    <t xml:space="preserve">        Personal</t>
  </si>
  <si>
    <t xml:space="preserve">      Other Services</t>
  </si>
  <si>
    <t xml:space="preserve">        Private</t>
  </si>
  <si>
    <t xml:space="preserve">        Government</t>
  </si>
  <si>
    <t xml:space="preserve">    Debit</t>
  </si>
  <si>
    <t>B.</t>
  </si>
  <si>
    <t xml:space="preserve">  Income</t>
  </si>
  <si>
    <t xml:space="preserve">    Credit </t>
  </si>
  <si>
    <t xml:space="preserve">      Compensation of Employees</t>
  </si>
  <si>
    <t xml:space="preserve">      Direct Investment Income</t>
  </si>
  <si>
    <t xml:space="preserve">      o/w global business</t>
  </si>
  <si>
    <t xml:space="preserve">      Portfolio Investment Income</t>
  </si>
  <si>
    <t xml:space="preserve">      Other Investment Income</t>
  </si>
  <si>
    <t xml:space="preserve">         General Government</t>
  </si>
  <si>
    <t xml:space="preserve">         Monetary Authorities</t>
  </si>
  <si>
    <t xml:space="preserve">         Banks</t>
  </si>
  <si>
    <t xml:space="preserve">         Other Sectors</t>
  </si>
  <si>
    <t>Continued on next page</t>
  </si>
  <si>
    <t xml:space="preserve">1st 
Quarter </t>
  </si>
  <si>
    <t xml:space="preserve">2nd 
Quarter </t>
  </si>
  <si>
    <t xml:space="preserve">      Compensation to employees</t>
  </si>
  <si>
    <t>C.</t>
  </si>
  <si>
    <t xml:space="preserve">  Current Transfers</t>
  </si>
  <si>
    <t xml:space="preserve">      Private</t>
  </si>
  <si>
    <t xml:space="preserve">      Government</t>
  </si>
  <si>
    <t>II.</t>
  </si>
  <si>
    <t>CAPITAL AND FINANCIAL ACCOUNT</t>
  </si>
  <si>
    <t>D.</t>
  </si>
  <si>
    <t xml:space="preserve">  Capital Account </t>
  </si>
  <si>
    <t xml:space="preserve">      Migrants' Transfers</t>
  </si>
  <si>
    <t>E.</t>
  </si>
  <si>
    <r>
      <t xml:space="preserve">  Financial Account </t>
    </r>
    <r>
      <rPr>
        <i/>
        <sz val="9"/>
        <rFont val="Arial"/>
        <family val="2"/>
      </rPr>
      <t/>
    </r>
  </si>
  <si>
    <t xml:space="preserve">    Direct Investment</t>
  </si>
  <si>
    <t xml:space="preserve">      Abroad</t>
  </si>
  <si>
    <t xml:space="preserve">      In Mauritius</t>
  </si>
  <si>
    <t xml:space="preserve">    Portfolio Investment </t>
  </si>
  <si>
    <t xml:space="preserve">      Assets</t>
  </si>
  <si>
    <t xml:space="preserve">       Equity Securities</t>
  </si>
  <si>
    <t xml:space="preserve">       Debt Securities</t>
  </si>
  <si>
    <t xml:space="preserve">     Liabilities</t>
  </si>
  <si>
    <t xml:space="preserve">   Other Investment </t>
  </si>
  <si>
    <t xml:space="preserve">     Assets</t>
  </si>
  <si>
    <t xml:space="preserve">       General Government</t>
  </si>
  <si>
    <t xml:space="preserve">       Monetary Authorities</t>
  </si>
  <si>
    <t xml:space="preserve">       Banks</t>
  </si>
  <si>
    <t xml:space="preserve">       Other Sectors: Long-term</t>
  </si>
  <si>
    <t xml:space="preserve">       Other Sectors: Short-term</t>
  </si>
  <si>
    <t xml:space="preserve">   Reserve Assets</t>
  </si>
  <si>
    <t xml:space="preserve">      Monetary Gold</t>
  </si>
  <si>
    <t xml:space="preserve">      Special Drawing Rights</t>
  </si>
  <si>
    <t xml:space="preserve">      Reserve Position in the Fund</t>
  </si>
  <si>
    <t xml:space="preserve">      Foreign Exchange</t>
  </si>
  <si>
    <t xml:space="preserve">      Other Claims</t>
  </si>
  <si>
    <t>III.</t>
  </si>
  <si>
    <t>NET ERRORS AND OMISSIONS</t>
  </si>
  <si>
    <t>Figures may not add up to totals due to rounding.</t>
  </si>
  <si>
    <t>Source : Statistics Division.</t>
  </si>
  <si>
    <t>(Rs million)</t>
  </si>
  <si>
    <r>
      <t xml:space="preserve">1 </t>
    </r>
    <r>
      <rPr>
        <i/>
        <sz val="16"/>
        <rFont val="Times New Roman"/>
        <family val="1"/>
      </rPr>
      <t xml:space="preserve">Provisional </t>
    </r>
  </si>
  <si>
    <r>
      <t xml:space="preserve">2014 </t>
    </r>
    <r>
      <rPr>
        <b/>
        <vertAlign val="superscript"/>
        <sz val="18"/>
        <rFont val="Times New Roman"/>
        <family val="1"/>
      </rPr>
      <t>1</t>
    </r>
  </si>
  <si>
    <t>Table 51: Balance of Payments - Calendar Year 2013 and Second Quarter 2014
(including estimates for GBC1s cross-border transactions)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</si>
</sst>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"/>
    <numFmt numFmtId="166" formatCode="0.0000"/>
  </numFmts>
  <fonts count="23" x14ac:knownFonts="1">
    <font>
      <sz val="10"/>
      <name val="Arial"/>
      <family val="2"/>
    </font>
    <font>
      <sz val="10"/>
      <name val="Arial"/>
      <family val="2"/>
    </font>
    <font>
      <b/>
      <sz val="24"/>
      <name val="Times New Roman"/>
      <family val="1"/>
    </font>
    <font>
      <sz val="10"/>
      <name val="Times New Roman"/>
      <family val="1"/>
    </font>
    <font>
      <b/>
      <i/>
      <sz val="14"/>
      <name val="Times New Roman"/>
      <family val="1"/>
    </font>
    <font>
      <i/>
      <sz val="15"/>
      <name val="Times New Roman"/>
      <family val="1"/>
    </font>
    <font>
      <b/>
      <sz val="18"/>
      <name val="Times New Roman"/>
      <family val="1"/>
    </font>
    <font>
      <i/>
      <sz val="18"/>
      <name val="Times New Roman"/>
      <family val="1"/>
    </font>
    <font>
      <b/>
      <sz val="14"/>
      <name val="Times New Roman"/>
      <family val="1"/>
    </font>
    <font>
      <sz val="15"/>
      <name val="Times New Roman"/>
      <family val="1"/>
    </font>
    <font>
      <b/>
      <vertAlign val="superscript"/>
      <sz val="18"/>
      <name val="Times New Roman"/>
      <family val="1"/>
    </font>
    <font>
      <sz val="16"/>
      <name val="Times New Roman"/>
      <family val="1"/>
    </font>
    <font>
      <b/>
      <sz val="15"/>
      <name val="Times New Roman"/>
      <family val="1"/>
    </font>
    <font>
      <sz val="18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i/>
      <sz val="16"/>
      <name val="Times New Roman"/>
      <family val="1"/>
    </font>
    <font>
      <i/>
      <sz val="9"/>
      <name val="Arial"/>
      <family val="2"/>
    </font>
    <font>
      <i/>
      <vertAlign val="superscript"/>
      <sz val="16"/>
      <name val="Times New Roman"/>
      <family val="1"/>
    </font>
    <font>
      <i/>
      <sz val="16"/>
      <name val="Times New Roman"/>
      <family val="1"/>
    </font>
    <font>
      <sz val="15"/>
      <color rgb="FFFF0000"/>
      <name val="Times New Roman"/>
      <family val="1"/>
    </font>
    <font>
      <i/>
      <sz val="15"/>
      <color rgb="FFFF0000"/>
      <name val="Times New Roman"/>
      <family val="1"/>
    </font>
    <font>
      <b/>
      <sz val="15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lightGray">
        <fgColor indexed="22"/>
        <bgColor indexed="22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85">
    <xf numFmtId="0" fontId="0" fillId="0" borderId="0" xfId="0"/>
    <xf numFmtId="0" fontId="3" fillId="0" borderId="0" xfId="0" applyFont="1"/>
    <xf numFmtId="0" fontId="4" fillId="0" borderId="0" xfId="2" applyFont="1" applyAlignment="1">
      <alignment horizontal="right"/>
    </xf>
    <xf numFmtId="0" fontId="5" fillId="0" borderId="0" xfId="2" applyFont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11" fillId="0" borderId="0" xfId="0" applyFont="1"/>
    <xf numFmtId="0" fontId="8" fillId="2" borderId="7" xfId="2" applyFont="1" applyFill="1" applyBorder="1"/>
    <xf numFmtId="0" fontId="9" fillId="2" borderId="8" xfId="2" applyFont="1" applyFill="1" applyBorder="1" applyAlignment="1">
      <alignment horizontal="center" vertical="top" wrapText="1"/>
    </xf>
    <xf numFmtId="3" fontId="6" fillId="0" borderId="9" xfId="2" applyNumberFormat="1" applyFont="1" applyFill="1" applyBorder="1" applyAlignment="1"/>
    <xf numFmtId="0" fontId="9" fillId="0" borderId="0" xfId="0" applyFont="1"/>
    <xf numFmtId="0" fontId="12" fillId="2" borderId="8" xfId="2" applyFont="1" applyFill="1" applyBorder="1"/>
    <xf numFmtId="3" fontId="6" fillId="0" borderId="11" xfId="0" applyNumberFormat="1" applyFont="1" applyBorder="1"/>
    <xf numFmtId="0" fontId="12" fillId="0" borderId="0" xfId="0" applyFont="1"/>
    <xf numFmtId="0" fontId="9" fillId="2" borderId="8" xfId="2" applyFont="1" applyFill="1" applyBorder="1"/>
    <xf numFmtId="3" fontId="13" fillId="0" borderId="11" xfId="0" applyNumberFormat="1" applyFont="1" applyFill="1" applyBorder="1"/>
    <xf numFmtId="3" fontId="13" fillId="0" borderId="11" xfId="2" applyNumberFormat="1" applyFont="1" applyFill="1" applyBorder="1" applyAlignment="1"/>
    <xf numFmtId="0" fontId="14" fillId="2" borderId="7" xfId="2" applyFont="1" applyFill="1" applyBorder="1"/>
    <xf numFmtId="3" fontId="6" fillId="0" borderId="11" xfId="0" applyNumberFormat="1" applyFont="1" applyFill="1" applyBorder="1"/>
    <xf numFmtId="0" fontId="15" fillId="2" borderId="7" xfId="2" applyFont="1" applyFill="1" applyBorder="1"/>
    <xf numFmtId="0" fontId="5" fillId="2" borderId="8" xfId="2" applyFont="1" applyFill="1" applyBorder="1"/>
    <xf numFmtId="3" fontId="7" fillId="0" borderId="11" xfId="2" applyNumberFormat="1" applyFont="1" applyFill="1" applyBorder="1" applyAlignment="1"/>
    <xf numFmtId="0" fontId="5" fillId="0" borderId="0" xfId="0" applyFont="1"/>
    <xf numFmtId="3" fontId="7" fillId="0" borderId="11" xfId="0" applyNumberFormat="1" applyFont="1" applyFill="1" applyBorder="1"/>
    <xf numFmtId="0" fontId="4" fillId="2" borderId="7" xfId="2" applyFont="1" applyFill="1" applyBorder="1"/>
    <xf numFmtId="3" fontId="13" fillId="0" borderId="11" xfId="1" applyNumberFormat="1" applyFont="1" applyFill="1" applyBorder="1"/>
    <xf numFmtId="1" fontId="16" fillId="0" borderId="0" xfId="0" applyNumberFormat="1" applyFont="1"/>
    <xf numFmtId="0" fontId="13" fillId="0" borderId="0" xfId="0" applyFont="1" applyBorder="1"/>
    <xf numFmtId="0" fontId="3" fillId="0" borderId="0" xfId="0" applyFont="1" applyBorder="1"/>
    <xf numFmtId="165" fontId="3" fillId="0" borderId="0" xfId="0" applyNumberFormat="1" applyFont="1" applyBorder="1"/>
    <xf numFmtId="0" fontId="15" fillId="0" borderId="0" xfId="0" applyFont="1"/>
    <xf numFmtId="0" fontId="9" fillId="2" borderId="0" xfId="2" applyFont="1" applyFill="1" applyBorder="1" applyAlignment="1">
      <alignment horizontal="center" vertical="top" wrapText="1"/>
    </xf>
    <xf numFmtId="3" fontId="13" fillId="0" borderId="9" xfId="0" applyNumberFormat="1" applyFont="1" applyBorder="1"/>
    <xf numFmtId="0" fontId="8" fillId="2" borderId="10" xfId="2" applyFont="1" applyFill="1" applyBorder="1"/>
    <xf numFmtId="3" fontId="13" fillId="0" borderId="11" xfId="0" applyNumberFormat="1" applyFont="1" applyBorder="1"/>
    <xf numFmtId="0" fontId="4" fillId="2" borderId="10" xfId="2" applyFont="1" applyFill="1" applyBorder="1"/>
    <xf numFmtId="3" fontId="6" fillId="0" borderId="11" xfId="2" applyNumberFormat="1" applyFont="1" applyBorder="1" applyAlignment="1"/>
    <xf numFmtId="0" fontId="13" fillId="0" borderId="11" xfId="0" applyFont="1" applyBorder="1"/>
    <xf numFmtId="0" fontId="8" fillId="2" borderId="12" xfId="2" applyFont="1" applyFill="1" applyBorder="1"/>
    <xf numFmtId="0" fontId="12" fillId="2" borderId="13" xfId="2" applyFont="1" applyFill="1" applyBorder="1"/>
    <xf numFmtId="0" fontId="13" fillId="0" borderId="16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7" xfId="0" applyFont="1" applyBorder="1"/>
    <xf numFmtId="0" fontId="18" fillId="0" borderId="0" xfId="2" applyFont="1"/>
    <xf numFmtId="0" fontId="19" fillId="0" borderId="0" xfId="2" applyFont="1" applyAlignment="1">
      <alignment horizontal="right"/>
    </xf>
    <xf numFmtId="165" fontId="11" fillId="0" borderId="0" xfId="0" applyNumberFormat="1" applyFont="1"/>
    <xf numFmtId="0" fontId="19" fillId="0" borderId="0" xfId="0" applyFont="1"/>
    <xf numFmtId="165" fontId="3" fillId="0" borderId="0" xfId="0" applyNumberFormat="1" applyFont="1"/>
    <xf numFmtId="0" fontId="14" fillId="0" borderId="0" xfId="0" applyFont="1"/>
    <xf numFmtId="166" fontId="13" fillId="0" borderId="0" xfId="0" applyNumberFormat="1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3" fontId="6" fillId="0" borderId="11" xfId="2" applyNumberFormat="1" applyFont="1" applyFill="1" applyBorder="1" applyAlignment="1"/>
    <xf numFmtId="0" fontId="4" fillId="2" borderId="12" xfId="2" applyFont="1" applyFill="1" applyBorder="1"/>
    <xf numFmtId="0" fontId="5" fillId="2" borderId="13" xfId="2" applyFont="1" applyFill="1" applyBorder="1"/>
    <xf numFmtId="3" fontId="7" fillId="0" borderId="16" xfId="0" applyNumberFormat="1" applyFont="1" applyFill="1" applyBorder="1"/>
    <xf numFmtId="3" fontId="7" fillId="0" borderId="11" xfId="0" applyNumberFormat="1" applyFont="1" applyBorder="1"/>
    <xf numFmtId="0" fontId="6" fillId="2" borderId="19" xfId="2" applyFont="1" applyFill="1" applyBorder="1" applyAlignment="1">
      <alignment horizontal="center" vertical="center" wrapText="1"/>
    </xf>
    <xf numFmtId="0" fontId="9" fillId="0" borderId="11" xfId="0" applyFont="1" applyBorder="1"/>
    <xf numFmtId="165" fontId="9" fillId="0" borderId="9" xfId="0" applyNumberFormat="1" applyFont="1" applyBorder="1"/>
    <xf numFmtId="0" fontId="6" fillId="2" borderId="11" xfId="2" applyFont="1" applyFill="1" applyBorder="1" applyAlignment="1">
      <alignment horizontal="center" vertical="center" wrapText="1"/>
    </xf>
    <xf numFmtId="0" fontId="6" fillId="2" borderId="9" xfId="2" applyFont="1" applyFill="1" applyBorder="1" applyAlignment="1">
      <alignment horizontal="center" vertical="center" wrapText="1"/>
    </xf>
    <xf numFmtId="0" fontId="9" fillId="0" borderId="9" xfId="0" applyFont="1" applyBorder="1"/>
    <xf numFmtId="3" fontId="13" fillId="0" borderId="11" xfId="2" applyNumberFormat="1" applyFont="1" applyBorder="1" applyAlignment="1"/>
    <xf numFmtId="3" fontId="7" fillId="0" borderId="11" xfId="2" applyNumberFormat="1" applyFont="1" applyBorder="1" applyAlignment="1"/>
    <xf numFmtId="0" fontId="6" fillId="2" borderId="18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3" fontId="3" fillId="0" borderId="0" xfId="0" applyNumberFormat="1" applyFont="1"/>
    <xf numFmtId="0" fontId="6" fillId="2" borderId="6" xfId="2" applyFont="1" applyFill="1" applyBorder="1" applyAlignment="1">
      <alignment horizontal="center" vertical="center" wrapText="1"/>
    </xf>
    <xf numFmtId="3" fontId="11" fillId="0" borderId="0" xfId="0" applyNumberFormat="1" applyFont="1"/>
    <xf numFmtId="3" fontId="21" fillId="0" borderId="0" xfId="0" applyNumberFormat="1" applyFont="1"/>
    <xf numFmtId="0" fontId="2" fillId="0" borderId="0" xfId="2" applyFont="1" applyAlignment="1">
      <alignment horizontal="left" wrapText="1"/>
    </xf>
    <xf numFmtId="0" fontId="8" fillId="2" borderId="1" xfId="2" applyFont="1" applyFill="1" applyBorder="1" applyAlignment="1">
      <alignment horizontal="center"/>
    </xf>
    <xf numFmtId="0" fontId="8" fillId="2" borderId="4" xfId="2" applyFont="1" applyFill="1" applyBorder="1" applyAlignment="1">
      <alignment horizontal="center"/>
    </xf>
    <xf numFmtId="0" fontId="12" fillId="2" borderId="2" xfId="2" applyFont="1" applyFill="1" applyBorder="1" applyAlignment="1">
      <alignment horizontal="center"/>
    </xf>
    <xf numFmtId="0" fontId="12" fillId="2" borderId="5" xfId="2" applyFont="1" applyFill="1" applyBorder="1" applyAlignment="1">
      <alignment horizontal="center"/>
    </xf>
    <xf numFmtId="0" fontId="6" fillId="2" borderId="18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top" wrapText="1"/>
    </xf>
    <xf numFmtId="0" fontId="9" fillId="2" borderId="5" xfId="2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center" wrapText="1"/>
    </xf>
    <xf numFmtId="0" fontId="6" fillId="2" borderId="21" xfId="2" applyFont="1" applyFill="1" applyBorder="1" applyAlignment="1">
      <alignment horizontal="center" vertical="center" wrapText="1"/>
    </xf>
    <xf numFmtId="0" fontId="6" fillId="2" borderId="20" xfId="2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_Quarterly BOP 200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9"/>
  <sheetViews>
    <sheetView tabSelected="1" topLeftCell="A28" zoomScale="64" zoomScaleNormal="64" zoomScaleSheetLayoutView="70" workbookViewId="0">
      <selection activeCell="O43" sqref="O43"/>
    </sheetView>
  </sheetViews>
  <sheetFormatPr defaultRowHeight="19.5" x14ac:dyDescent="0.3"/>
  <cols>
    <col min="1" max="1" width="4.85546875" style="48" customWidth="1"/>
    <col min="2" max="2" width="56.5703125" style="9" customWidth="1"/>
    <col min="3" max="3" width="17.5703125" style="1" customWidth="1"/>
    <col min="4" max="4" width="17.5703125" style="47" customWidth="1"/>
    <col min="5" max="7" width="17.5703125" style="1" customWidth="1"/>
    <col min="8" max="8" width="17" style="1" customWidth="1"/>
    <col min="9" max="9" width="18.5703125" style="1" customWidth="1"/>
    <col min="10" max="16384" width="9.140625" style="1"/>
  </cols>
  <sheetData>
    <row r="1" spans="1:9" ht="31.5" customHeight="1" x14ac:dyDescent="0.2">
      <c r="A1" s="72" t="s">
        <v>84</v>
      </c>
      <c r="B1" s="72"/>
      <c r="C1" s="72"/>
      <c r="D1" s="72"/>
      <c r="E1" s="72"/>
      <c r="F1" s="72"/>
      <c r="G1" s="72"/>
      <c r="H1" s="72"/>
    </row>
    <row r="2" spans="1:9" ht="30.75" customHeight="1" x14ac:dyDescent="0.2">
      <c r="A2" s="72"/>
      <c r="B2" s="72"/>
      <c r="C2" s="72"/>
      <c r="D2" s="72"/>
      <c r="E2" s="72"/>
      <c r="F2" s="72"/>
      <c r="G2" s="72"/>
      <c r="H2" s="72"/>
    </row>
    <row r="3" spans="1:9" ht="51" customHeight="1" thickBot="1" x14ac:dyDescent="0.4">
      <c r="A3" s="2"/>
      <c r="B3" s="3"/>
      <c r="C3" s="4"/>
      <c r="D3" s="4"/>
      <c r="E3" s="4"/>
      <c r="F3" s="4"/>
      <c r="G3" s="4"/>
      <c r="I3" s="4" t="s">
        <v>81</v>
      </c>
    </row>
    <row r="4" spans="1:9" s="5" customFormat="1" ht="45.75" customHeight="1" x14ac:dyDescent="0.3">
      <c r="A4" s="73"/>
      <c r="B4" s="80"/>
      <c r="C4" s="77">
        <v>2013</v>
      </c>
      <c r="D4" s="77"/>
      <c r="E4" s="77"/>
      <c r="F4" s="77"/>
      <c r="G4" s="78">
        <v>2013</v>
      </c>
      <c r="H4" s="83" t="s">
        <v>83</v>
      </c>
      <c r="I4" s="84"/>
    </row>
    <row r="5" spans="1:9" s="5" customFormat="1" ht="79.5" customHeight="1" x14ac:dyDescent="0.3">
      <c r="A5" s="74"/>
      <c r="B5" s="81"/>
      <c r="C5" s="67" t="s">
        <v>0</v>
      </c>
      <c r="D5" s="67" t="s">
        <v>1</v>
      </c>
      <c r="E5" s="58" t="s">
        <v>2</v>
      </c>
      <c r="F5" s="67" t="s">
        <v>3</v>
      </c>
      <c r="G5" s="82"/>
      <c r="H5" s="67" t="s">
        <v>0</v>
      </c>
      <c r="I5" s="69" t="s">
        <v>1</v>
      </c>
    </row>
    <row r="6" spans="1:9" s="9" customFormat="1" ht="13.5" customHeight="1" x14ac:dyDescent="0.3">
      <c r="A6" s="6"/>
      <c r="B6" s="7"/>
      <c r="C6" s="59"/>
      <c r="D6" s="60"/>
      <c r="E6" s="59"/>
      <c r="F6" s="59"/>
      <c r="G6" s="8"/>
      <c r="H6" s="59"/>
      <c r="I6" s="63"/>
    </row>
    <row r="7" spans="1:9" s="12" customFormat="1" ht="27.75" customHeight="1" x14ac:dyDescent="0.3">
      <c r="A7" s="6" t="s">
        <v>4</v>
      </c>
      <c r="B7" s="10" t="s">
        <v>5</v>
      </c>
      <c r="C7" s="11">
        <f t="shared" ref="C7:F7" si="0">C8+C42+C72</f>
        <v>-7301.0829999999987</v>
      </c>
      <c r="D7" s="11">
        <f t="shared" si="0"/>
        <v>-7481</v>
      </c>
      <c r="E7" s="11">
        <f t="shared" si="0"/>
        <v>-11987</v>
      </c>
      <c r="F7" s="11">
        <f t="shared" si="0"/>
        <v>-9418</v>
      </c>
      <c r="G7" s="11">
        <f>C7+D7+E7+F7</f>
        <v>-36187.082999999999</v>
      </c>
      <c r="H7" s="11">
        <f>H8+H42+H72</f>
        <v>-5379</v>
      </c>
      <c r="I7" s="11">
        <f>I8+I42+I72</f>
        <v>-9646.2000000000007</v>
      </c>
    </row>
    <row r="8" spans="1:9" s="12" customFormat="1" ht="27.75" customHeight="1" x14ac:dyDescent="0.3">
      <c r="A8" s="6" t="s">
        <v>6</v>
      </c>
      <c r="B8" s="10" t="s">
        <v>7</v>
      </c>
      <c r="C8" s="11">
        <f t="shared" ref="C8:H8" si="1">C9+C19</f>
        <v>-9509</v>
      </c>
      <c r="D8" s="11">
        <f t="shared" si="1"/>
        <v>-8270</v>
      </c>
      <c r="E8" s="11">
        <f t="shared" si="1"/>
        <v>-15573</v>
      </c>
      <c r="F8" s="11">
        <f t="shared" si="1"/>
        <v>-14745</v>
      </c>
      <c r="G8" s="11">
        <f t="shared" ref="G8:G54" si="2">C8+D8+E8+F8</f>
        <v>-48097</v>
      </c>
      <c r="H8" s="11">
        <f t="shared" si="1"/>
        <v>-8066</v>
      </c>
      <c r="I8" s="11">
        <f>I9+I19</f>
        <v>-7217</v>
      </c>
    </row>
    <row r="9" spans="1:9" s="12" customFormat="1" ht="27.75" customHeight="1" x14ac:dyDescent="0.3">
      <c r="A9" s="6"/>
      <c r="B9" s="10" t="s">
        <v>8</v>
      </c>
      <c r="C9" s="11">
        <f t="shared" ref="C9:F9" si="3">C10+C11</f>
        <v>-15639</v>
      </c>
      <c r="D9" s="11">
        <f t="shared" si="3"/>
        <v>-14973</v>
      </c>
      <c r="E9" s="11">
        <f t="shared" si="3"/>
        <v>-17515</v>
      </c>
      <c r="F9" s="11">
        <f t="shared" si="3"/>
        <v>-21463</v>
      </c>
      <c r="G9" s="11">
        <f t="shared" si="2"/>
        <v>-69590</v>
      </c>
      <c r="H9" s="11">
        <f>H10+H11</f>
        <v>-12653</v>
      </c>
      <c r="I9" s="11">
        <f>I10+I11</f>
        <v>-16123</v>
      </c>
    </row>
    <row r="10" spans="1:9" s="9" customFormat="1" ht="27.75" customHeight="1" x14ac:dyDescent="0.35">
      <c r="A10" s="6"/>
      <c r="B10" s="13" t="s">
        <v>9</v>
      </c>
      <c r="C10" s="14">
        <v>20361</v>
      </c>
      <c r="D10" s="14">
        <v>21746</v>
      </c>
      <c r="E10" s="14">
        <v>22481</v>
      </c>
      <c r="F10" s="14">
        <v>23560</v>
      </c>
      <c r="G10" s="14">
        <f t="shared" si="2"/>
        <v>88148</v>
      </c>
      <c r="H10" s="14">
        <f>H13+H16</f>
        <v>21385</v>
      </c>
      <c r="I10" s="14">
        <f>I13+I16</f>
        <v>23887</v>
      </c>
    </row>
    <row r="11" spans="1:9" s="9" customFormat="1" ht="27.75" customHeight="1" x14ac:dyDescent="0.35">
      <c r="A11" s="6"/>
      <c r="B11" s="13" t="s">
        <v>10</v>
      </c>
      <c r="C11" s="15">
        <v>-36000</v>
      </c>
      <c r="D11" s="15">
        <v>-36719</v>
      </c>
      <c r="E11" s="15">
        <v>-39996</v>
      </c>
      <c r="F11" s="15">
        <v>-45023</v>
      </c>
      <c r="G11" s="15">
        <f t="shared" si="2"/>
        <v>-157738</v>
      </c>
      <c r="H11" s="15">
        <f>H14+H17</f>
        <v>-34038</v>
      </c>
      <c r="I11" s="15">
        <f>I14+I17</f>
        <v>-40010</v>
      </c>
    </row>
    <row r="12" spans="1:9" s="9" customFormat="1" ht="27.75" customHeight="1" x14ac:dyDescent="0.35">
      <c r="A12" s="6"/>
      <c r="B12" s="13" t="s">
        <v>11</v>
      </c>
      <c r="C12" s="14">
        <f t="shared" ref="C12:H12" si="4">C13+C14</f>
        <v>-18762</v>
      </c>
      <c r="D12" s="14">
        <f t="shared" si="4"/>
        <v>-18461</v>
      </c>
      <c r="E12" s="14">
        <f t="shared" si="4"/>
        <v>-20609</v>
      </c>
      <c r="F12" s="14">
        <f t="shared" si="4"/>
        <v>-24798</v>
      </c>
      <c r="G12" s="14">
        <f t="shared" si="2"/>
        <v>-82630</v>
      </c>
      <c r="H12" s="14">
        <f t="shared" si="4"/>
        <v>-16058</v>
      </c>
      <c r="I12" s="14">
        <f>I13+I14</f>
        <v>-18217</v>
      </c>
    </row>
    <row r="13" spans="1:9" s="9" customFormat="1" ht="27.75" customHeight="1" x14ac:dyDescent="0.35">
      <c r="A13" s="6"/>
      <c r="B13" s="13" t="s">
        <v>12</v>
      </c>
      <c r="C13" s="14">
        <v>16491</v>
      </c>
      <c r="D13" s="14">
        <v>17553</v>
      </c>
      <c r="E13" s="14">
        <v>18522</v>
      </c>
      <c r="F13" s="14">
        <v>19401</v>
      </c>
      <c r="G13" s="14">
        <f t="shared" si="2"/>
        <v>71967</v>
      </c>
      <c r="H13" s="14">
        <v>17217</v>
      </c>
      <c r="I13" s="14">
        <v>21027</v>
      </c>
    </row>
    <row r="14" spans="1:9" s="9" customFormat="1" ht="27.75" customHeight="1" x14ac:dyDescent="0.35">
      <c r="A14" s="6"/>
      <c r="B14" s="13" t="s">
        <v>13</v>
      </c>
      <c r="C14" s="14">
        <v>-35253</v>
      </c>
      <c r="D14" s="14">
        <v>-36014</v>
      </c>
      <c r="E14" s="14">
        <v>-39131</v>
      </c>
      <c r="F14" s="14">
        <v>-44199</v>
      </c>
      <c r="G14" s="14">
        <f t="shared" si="2"/>
        <v>-154597</v>
      </c>
      <c r="H14" s="14">
        <v>-33275</v>
      </c>
      <c r="I14" s="14">
        <v>-39244</v>
      </c>
    </row>
    <row r="15" spans="1:9" s="9" customFormat="1" ht="27.75" customHeight="1" x14ac:dyDescent="0.35">
      <c r="A15" s="16"/>
      <c r="B15" s="13" t="s">
        <v>14</v>
      </c>
      <c r="C15" s="15">
        <f t="shared" ref="C15:F15" si="5">C16+C17</f>
        <v>3123</v>
      </c>
      <c r="D15" s="15">
        <f t="shared" si="5"/>
        <v>3488</v>
      </c>
      <c r="E15" s="15">
        <f t="shared" si="5"/>
        <v>3094</v>
      </c>
      <c r="F15" s="15">
        <f t="shared" si="5"/>
        <v>3335</v>
      </c>
      <c r="G15" s="15">
        <f t="shared" si="2"/>
        <v>13040</v>
      </c>
      <c r="H15" s="15">
        <f>H16+H17</f>
        <v>3405</v>
      </c>
      <c r="I15" s="15">
        <f>I16+I17</f>
        <v>2094</v>
      </c>
    </row>
    <row r="16" spans="1:9" s="9" customFormat="1" ht="27.75" customHeight="1" x14ac:dyDescent="0.35">
      <c r="A16" s="6"/>
      <c r="B16" s="13" t="s">
        <v>12</v>
      </c>
      <c r="C16" s="14">
        <v>3870</v>
      </c>
      <c r="D16" s="14">
        <v>4193</v>
      </c>
      <c r="E16" s="14">
        <v>3959</v>
      </c>
      <c r="F16" s="14">
        <v>4159</v>
      </c>
      <c r="G16" s="14">
        <f t="shared" si="2"/>
        <v>16181</v>
      </c>
      <c r="H16" s="14">
        <v>4168</v>
      </c>
      <c r="I16" s="14">
        <v>2860</v>
      </c>
    </row>
    <row r="17" spans="1:9" s="9" customFormat="1" ht="27.75" customHeight="1" x14ac:dyDescent="0.35">
      <c r="A17" s="6"/>
      <c r="B17" s="13" t="s">
        <v>13</v>
      </c>
      <c r="C17" s="15">
        <v>-747</v>
      </c>
      <c r="D17" s="15">
        <v>-705</v>
      </c>
      <c r="E17" s="15">
        <v>-865</v>
      </c>
      <c r="F17" s="15">
        <v>-824</v>
      </c>
      <c r="G17" s="15">
        <f t="shared" si="2"/>
        <v>-3141</v>
      </c>
      <c r="H17" s="15">
        <v>-763</v>
      </c>
      <c r="I17" s="15">
        <v>-766</v>
      </c>
    </row>
    <row r="18" spans="1:9" s="9" customFormat="1" ht="27.75" customHeight="1" x14ac:dyDescent="0.35">
      <c r="A18" s="6"/>
      <c r="B18" s="13" t="s">
        <v>15</v>
      </c>
      <c r="C18" s="14">
        <v>-136</v>
      </c>
      <c r="D18" s="14">
        <v>-124</v>
      </c>
      <c r="E18" s="14">
        <v>-208</v>
      </c>
      <c r="F18" s="14">
        <v>-201</v>
      </c>
      <c r="G18" s="14">
        <f t="shared" si="2"/>
        <v>-669</v>
      </c>
      <c r="H18" s="14">
        <v>-152</v>
      </c>
      <c r="I18" s="14">
        <v>-222</v>
      </c>
    </row>
    <row r="19" spans="1:9" s="12" customFormat="1" ht="27.75" customHeight="1" x14ac:dyDescent="0.3">
      <c r="A19" s="6"/>
      <c r="B19" s="10" t="s">
        <v>16</v>
      </c>
      <c r="C19" s="17">
        <f t="shared" ref="C19:H19" si="6">C20+C31</f>
        <v>6130</v>
      </c>
      <c r="D19" s="17">
        <f t="shared" si="6"/>
        <v>6703</v>
      </c>
      <c r="E19" s="17">
        <f t="shared" si="6"/>
        <v>1942</v>
      </c>
      <c r="F19" s="17">
        <f t="shared" si="6"/>
        <v>6718</v>
      </c>
      <c r="G19" s="17">
        <f t="shared" si="2"/>
        <v>21493</v>
      </c>
      <c r="H19" s="17">
        <f t="shared" si="6"/>
        <v>4587</v>
      </c>
      <c r="I19" s="17">
        <f>I20+I31</f>
        <v>8906</v>
      </c>
    </row>
    <row r="20" spans="1:9" s="9" customFormat="1" ht="27.75" customHeight="1" x14ac:dyDescent="0.35">
      <c r="A20" s="6"/>
      <c r="B20" s="13" t="s">
        <v>17</v>
      </c>
      <c r="C20" s="15">
        <f t="shared" ref="C20:H20" si="7">C21+C25+C28</f>
        <v>26150</v>
      </c>
      <c r="D20" s="15">
        <f t="shared" si="7"/>
        <v>27880</v>
      </c>
      <c r="E20" s="15">
        <f t="shared" si="7"/>
        <v>22390</v>
      </c>
      <c r="F20" s="15">
        <f t="shared" si="7"/>
        <v>28226</v>
      </c>
      <c r="G20" s="15">
        <f t="shared" si="2"/>
        <v>104646</v>
      </c>
      <c r="H20" s="15">
        <f t="shared" si="7"/>
        <v>23356</v>
      </c>
      <c r="I20" s="15">
        <f>I21+I25+I28</f>
        <v>26703</v>
      </c>
    </row>
    <row r="21" spans="1:9" s="9" customFormat="1" ht="27.75" customHeight="1" x14ac:dyDescent="0.35">
      <c r="A21" s="6"/>
      <c r="B21" s="13" t="s">
        <v>18</v>
      </c>
      <c r="C21" s="14">
        <v>2855</v>
      </c>
      <c r="D21" s="14">
        <v>2339</v>
      </c>
      <c r="E21" s="14">
        <v>2652</v>
      </c>
      <c r="F21" s="14">
        <v>3172</v>
      </c>
      <c r="G21" s="14">
        <f t="shared" si="2"/>
        <v>11018</v>
      </c>
      <c r="H21" s="14">
        <f>H22+H23+H24</f>
        <v>2991</v>
      </c>
      <c r="I21" s="14">
        <f>I22+I23+I24</f>
        <v>2384</v>
      </c>
    </row>
    <row r="22" spans="1:9" s="21" customFormat="1" ht="27.75" customHeight="1" x14ac:dyDescent="0.35">
      <c r="A22" s="18"/>
      <c r="B22" s="19" t="s">
        <v>19</v>
      </c>
      <c r="C22" s="20">
        <v>2177</v>
      </c>
      <c r="D22" s="20">
        <v>1602</v>
      </c>
      <c r="E22" s="20">
        <v>2084</v>
      </c>
      <c r="F22" s="20">
        <v>2513</v>
      </c>
      <c r="G22" s="20">
        <f t="shared" si="2"/>
        <v>8376</v>
      </c>
      <c r="H22" s="20">
        <v>2280</v>
      </c>
      <c r="I22" s="20">
        <v>1711</v>
      </c>
    </row>
    <row r="23" spans="1:9" s="21" customFormat="1" ht="27.75" customHeight="1" x14ac:dyDescent="0.35">
      <c r="A23" s="18"/>
      <c r="B23" s="19" t="s">
        <v>20</v>
      </c>
      <c r="C23" s="20">
        <v>140</v>
      </c>
      <c r="D23" s="20">
        <v>149</v>
      </c>
      <c r="E23" s="20">
        <v>145</v>
      </c>
      <c r="F23" s="20">
        <v>178</v>
      </c>
      <c r="G23" s="20">
        <f t="shared" si="2"/>
        <v>612</v>
      </c>
      <c r="H23" s="20">
        <v>164</v>
      </c>
      <c r="I23" s="20">
        <v>177</v>
      </c>
    </row>
    <row r="24" spans="1:9" s="21" customFormat="1" ht="27.75" customHeight="1" x14ac:dyDescent="0.35">
      <c r="A24" s="18"/>
      <c r="B24" s="19" t="s">
        <v>21</v>
      </c>
      <c r="C24" s="22">
        <v>538</v>
      </c>
      <c r="D24" s="22">
        <v>588</v>
      </c>
      <c r="E24" s="22">
        <v>423</v>
      </c>
      <c r="F24" s="22">
        <v>481</v>
      </c>
      <c r="G24" s="22">
        <f t="shared" si="2"/>
        <v>2030</v>
      </c>
      <c r="H24" s="22">
        <v>547</v>
      </c>
      <c r="I24" s="22">
        <v>496</v>
      </c>
    </row>
    <row r="25" spans="1:9" s="9" customFormat="1" ht="27.75" customHeight="1" x14ac:dyDescent="0.35">
      <c r="A25" s="16"/>
      <c r="B25" s="13" t="s">
        <v>22</v>
      </c>
      <c r="C25" s="15">
        <f t="shared" ref="C25:H25" si="8">C26+C27</f>
        <v>12064</v>
      </c>
      <c r="D25" s="15">
        <f t="shared" si="8"/>
        <v>9991</v>
      </c>
      <c r="E25" s="15">
        <f t="shared" si="8"/>
        <v>7050</v>
      </c>
      <c r="F25" s="15">
        <f t="shared" si="8"/>
        <v>11452</v>
      </c>
      <c r="G25" s="15">
        <f t="shared" si="2"/>
        <v>40557</v>
      </c>
      <c r="H25" s="15">
        <f t="shared" si="8"/>
        <v>11516</v>
      </c>
      <c r="I25" s="15">
        <f>I26+I27</f>
        <v>11061</v>
      </c>
    </row>
    <row r="26" spans="1:9" s="21" customFormat="1" ht="27.75" customHeight="1" x14ac:dyDescent="0.35">
      <c r="A26" s="18"/>
      <c r="B26" s="19" t="s">
        <v>23</v>
      </c>
      <c r="C26" s="20">
        <v>4173</v>
      </c>
      <c r="D26" s="20">
        <v>3469</v>
      </c>
      <c r="E26" s="20">
        <v>2663</v>
      </c>
      <c r="F26" s="20">
        <v>5197</v>
      </c>
      <c r="G26" s="20">
        <f t="shared" si="2"/>
        <v>15502</v>
      </c>
      <c r="H26" s="20">
        <v>4175</v>
      </c>
      <c r="I26" s="20">
        <v>3906</v>
      </c>
    </row>
    <row r="27" spans="1:9" s="21" customFormat="1" ht="27.75" customHeight="1" x14ac:dyDescent="0.35">
      <c r="A27" s="23"/>
      <c r="B27" s="19" t="s">
        <v>24</v>
      </c>
      <c r="C27" s="22">
        <v>7891</v>
      </c>
      <c r="D27" s="22">
        <v>6522</v>
      </c>
      <c r="E27" s="22">
        <v>4387</v>
      </c>
      <c r="F27" s="22">
        <v>6255</v>
      </c>
      <c r="G27" s="22">
        <f t="shared" si="2"/>
        <v>25055</v>
      </c>
      <c r="H27" s="22">
        <v>7341</v>
      </c>
      <c r="I27" s="22">
        <v>7155</v>
      </c>
    </row>
    <row r="28" spans="1:9" s="9" customFormat="1" ht="27.75" customHeight="1" x14ac:dyDescent="0.35">
      <c r="A28" s="6"/>
      <c r="B28" s="13" t="s">
        <v>25</v>
      </c>
      <c r="C28" s="15">
        <f t="shared" ref="C28:H28" si="9">C29+C30</f>
        <v>11231</v>
      </c>
      <c r="D28" s="15">
        <f t="shared" si="9"/>
        <v>15550</v>
      </c>
      <c r="E28" s="15">
        <f t="shared" si="9"/>
        <v>12688</v>
      </c>
      <c r="F28" s="15">
        <f t="shared" si="9"/>
        <v>13602</v>
      </c>
      <c r="G28" s="15">
        <f t="shared" si="2"/>
        <v>53071</v>
      </c>
      <c r="H28" s="15">
        <f t="shared" si="9"/>
        <v>8849</v>
      </c>
      <c r="I28" s="15">
        <f>I29+I30</f>
        <v>13258</v>
      </c>
    </row>
    <row r="29" spans="1:9" s="21" customFormat="1" ht="27.75" customHeight="1" x14ac:dyDescent="0.35">
      <c r="A29" s="18"/>
      <c r="B29" s="19" t="s">
        <v>26</v>
      </c>
      <c r="C29" s="20">
        <v>11012</v>
      </c>
      <c r="D29" s="20">
        <v>15079</v>
      </c>
      <c r="E29" s="20">
        <v>11549</v>
      </c>
      <c r="F29" s="20">
        <v>12119</v>
      </c>
      <c r="G29" s="20">
        <f t="shared" si="2"/>
        <v>49759</v>
      </c>
      <c r="H29" s="20">
        <v>8203</v>
      </c>
      <c r="I29" s="20">
        <v>11861</v>
      </c>
    </row>
    <row r="30" spans="1:9" s="21" customFormat="1" ht="27.75" customHeight="1" x14ac:dyDescent="0.35">
      <c r="A30" s="18"/>
      <c r="B30" s="19" t="s">
        <v>27</v>
      </c>
      <c r="C30" s="20">
        <v>219</v>
      </c>
      <c r="D30" s="20">
        <v>471</v>
      </c>
      <c r="E30" s="20">
        <v>1139</v>
      </c>
      <c r="F30" s="20">
        <v>1483</v>
      </c>
      <c r="G30" s="20">
        <f t="shared" si="2"/>
        <v>3312</v>
      </c>
      <c r="H30" s="20">
        <v>646</v>
      </c>
      <c r="I30" s="20">
        <v>1397</v>
      </c>
    </row>
    <row r="31" spans="1:9" s="9" customFormat="1" ht="27.75" customHeight="1" x14ac:dyDescent="0.35">
      <c r="A31" s="6"/>
      <c r="B31" s="13" t="s">
        <v>28</v>
      </c>
      <c r="C31" s="14">
        <f t="shared" ref="C31:H31" si="10">C32+C36+C39</f>
        <v>-20020</v>
      </c>
      <c r="D31" s="14">
        <f t="shared" si="10"/>
        <v>-21177</v>
      </c>
      <c r="E31" s="14">
        <f t="shared" si="10"/>
        <v>-20448</v>
      </c>
      <c r="F31" s="14">
        <f t="shared" si="10"/>
        <v>-21508</v>
      </c>
      <c r="G31" s="14">
        <f t="shared" si="2"/>
        <v>-83153</v>
      </c>
      <c r="H31" s="14">
        <f t="shared" si="10"/>
        <v>-18769</v>
      </c>
      <c r="I31" s="14">
        <f>I32+I36+I39</f>
        <v>-17797</v>
      </c>
    </row>
    <row r="32" spans="1:9" s="9" customFormat="1" ht="27.75" customHeight="1" x14ac:dyDescent="0.35">
      <c r="A32" s="6"/>
      <c r="B32" s="13" t="s">
        <v>18</v>
      </c>
      <c r="C32" s="14">
        <f t="shared" ref="C32:F32" si="11">C33+C34+C35</f>
        <v>-4375</v>
      </c>
      <c r="D32" s="14">
        <f t="shared" si="11"/>
        <v>-4178</v>
      </c>
      <c r="E32" s="14">
        <f t="shared" si="11"/>
        <v>-4517</v>
      </c>
      <c r="F32" s="14">
        <f t="shared" si="11"/>
        <v>-5003</v>
      </c>
      <c r="G32" s="14">
        <f t="shared" si="2"/>
        <v>-18073</v>
      </c>
      <c r="H32" s="14">
        <f>H33+H34+H35</f>
        <v>-4460</v>
      </c>
      <c r="I32" s="14">
        <f>I33+I34+I35</f>
        <v>-4245</v>
      </c>
    </row>
    <row r="33" spans="1:9" s="21" customFormat="1" ht="27.75" customHeight="1" x14ac:dyDescent="0.35">
      <c r="A33" s="18"/>
      <c r="B33" s="19" t="s">
        <v>19</v>
      </c>
      <c r="C33" s="20">
        <v>-140</v>
      </c>
      <c r="D33" s="20">
        <v>-113</v>
      </c>
      <c r="E33" s="20">
        <v>-171</v>
      </c>
      <c r="F33" s="20">
        <v>-179</v>
      </c>
      <c r="G33" s="20">
        <f t="shared" si="2"/>
        <v>-603</v>
      </c>
      <c r="H33" s="20">
        <v>-148</v>
      </c>
      <c r="I33" s="20">
        <v>-195</v>
      </c>
    </row>
    <row r="34" spans="1:9" s="21" customFormat="1" ht="27.75" customHeight="1" x14ac:dyDescent="0.35">
      <c r="A34" s="18"/>
      <c r="B34" s="19" t="s">
        <v>20</v>
      </c>
      <c r="C34" s="22">
        <v>-2189</v>
      </c>
      <c r="D34" s="22">
        <v>-2389</v>
      </c>
      <c r="E34" s="22">
        <v>-2604</v>
      </c>
      <c r="F34" s="22">
        <v>-2695</v>
      </c>
      <c r="G34" s="22">
        <f t="shared" si="2"/>
        <v>-9877</v>
      </c>
      <c r="H34" s="22">
        <v>-2109</v>
      </c>
      <c r="I34" s="22">
        <v>-2396</v>
      </c>
    </row>
    <row r="35" spans="1:9" s="21" customFormat="1" ht="27.75" customHeight="1" x14ac:dyDescent="0.35">
      <c r="A35" s="18"/>
      <c r="B35" s="19" t="s">
        <v>21</v>
      </c>
      <c r="C35" s="22">
        <v>-2046</v>
      </c>
      <c r="D35" s="22">
        <v>-1676</v>
      </c>
      <c r="E35" s="22">
        <v>-1742</v>
      </c>
      <c r="F35" s="22">
        <v>-2129</v>
      </c>
      <c r="G35" s="22">
        <f t="shared" si="2"/>
        <v>-7593</v>
      </c>
      <c r="H35" s="22">
        <v>-2203</v>
      </c>
      <c r="I35" s="22">
        <v>-1654</v>
      </c>
    </row>
    <row r="36" spans="1:9" s="9" customFormat="1" ht="27.75" customHeight="1" x14ac:dyDescent="0.35">
      <c r="A36" s="16"/>
      <c r="B36" s="13" t="s">
        <v>22</v>
      </c>
      <c r="C36" s="15">
        <f t="shared" ref="C36:H36" si="12">C37+C38</f>
        <v>-3212</v>
      </c>
      <c r="D36" s="15">
        <f t="shared" si="12"/>
        <v>-3081</v>
      </c>
      <c r="E36" s="15">
        <f t="shared" si="12"/>
        <v>-3679</v>
      </c>
      <c r="F36" s="15">
        <f t="shared" si="12"/>
        <v>-3416</v>
      </c>
      <c r="G36" s="15">
        <f t="shared" si="2"/>
        <v>-13388</v>
      </c>
      <c r="H36" s="15">
        <f t="shared" si="12"/>
        <v>-3602</v>
      </c>
      <c r="I36" s="15">
        <f>I37+I38</f>
        <v>-3291</v>
      </c>
    </row>
    <row r="37" spans="1:9" s="21" customFormat="1" ht="27.75" customHeight="1" x14ac:dyDescent="0.35">
      <c r="A37" s="18"/>
      <c r="B37" s="19" t="s">
        <v>23</v>
      </c>
      <c r="C37" s="20">
        <v>-219</v>
      </c>
      <c r="D37" s="20">
        <v>-201</v>
      </c>
      <c r="E37" s="20">
        <v>-300</v>
      </c>
      <c r="F37" s="20">
        <v>-356</v>
      </c>
      <c r="G37" s="20">
        <f t="shared" si="2"/>
        <v>-1076</v>
      </c>
      <c r="H37" s="20">
        <v>-302</v>
      </c>
      <c r="I37" s="20">
        <v>-342</v>
      </c>
    </row>
    <row r="38" spans="1:9" s="21" customFormat="1" ht="27.75" customHeight="1" x14ac:dyDescent="0.35">
      <c r="A38" s="23"/>
      <c r="B38" s="19" t="s">
        <v>24</v>
      </c>
      <c r="C38" s="22">
        <v>-2993</v>
      </c>
      <c r="D38" s="22">
        <v>-2880</v>
      </c>
      <c r="E38" s="22">
        <v>-3379</v>
      </c>
      <c r="F38" s="22">
        <v>-3060</v>
      </c>
      <c r="G38" s="22">
        <f t="shared" si="2"/>
        <v>-12312</v>
      </c>
      <c r="H38" s="22">
        <v>-3300</v>
      </c>
      <c r="I38" s="22">
        <v>-2949</v>
      </c>
    </row>
    <row r="39" spans="1:9" s="9" customFormat="1" ht="27.75" customHeight="1" x14ac:dyDescent="0.35">
      <c r="A39" s="6"/>
      <c r="B39" s="13" t="s">
        <v>25</v>
      </c>
      <c r="C39" s="24">
        <f t="shared" ref="C39:H39" si="13">C40+C41</f>
        <v>-12433</v>
      </c>
      <c r="D39" s="24">
        <f t="shared" si="13"/>
        <v>-13918</v>
      </c>
      <c r="E39" s="24">
        <f t="shared" si="13"/>
        <v>-12252</v>
      </c>
      <c r="F39" s="24">
        <f t="shared" si="13"/>
        <v>-13089</v>
      </c>
      <c r="G39" s="24">
        <f t="shared" si="2"/>
        <v>-51692</v>
      </c>
      <c r="H39" s="24">
        <f t="shared" si="13"/>
        <v>-10707</v>
      </c>
      <c r="I39" s="24">
        <f>I40+I41</f>
        <v>-10261</v>
      </c>
    </row>
    <row r="40" spans="1:9" s="21" customFormat="1" ht="27.75" customHeight="1" x14ac:dyDescent="0.35">
      <c r="A40" s="23"/>
      <c r="B40" s="19" t="s">
        <v>26</v>
      </c>
      <c r="C40" s="22">
        <v>-12072</v>
      </c>
      <c r="D40" s="22">
        <v>-13565</v>
      </c>
      <c r="E40" s="22">
        <v>-11674</v>
      </c>
      <c r="F40" s="22">
        <v>-12110</v>
      </c>
      <c r="G40" s="22">
        <f t="shared" si="2"/>
        <v>-49421</v>
      </c>
      <c r="H40" s="22">
        <v>-10268</v>
      </c>
      <c r="I40" s="22">
        <v>-9680</v>
      </c>
    </row>
    <row r="41" spans="1:9" s="21" customFormat="1" ht="27.75" customHeight="1" x14ac:dyDescent="0.35">
      <c r="A41" s="23"/>
      <c r="B41" s="19" t="s">
        <v>27</v>
      </c>
      <c r="C41" s="22">
        <v>-361</v>
      </c>
      <c r="D41" s="22">
        <v>-353</v>
      </c>
      <c r="E41" s="22">
        <v>-578</v>
      </c>
      <c r="F41" s="22">
        <v>-979</v>
      </c>
      <c r="G41" s="22">
        <f t="shared" si="2"/>
        <v>-2271</v>
      </c>
      <c r="H41" s="22">
        <v>-439</v>
      </c>
      <c r="I41" s="22">
        <v>-581</v>
      </c>
    </row>
    <row r="42" spans="1:9" s="50" customFormat="1" ht="27.75" customHeight="1" x14ac:dyDescent="0.3">
      <c r="A42" s="6" t="s">
        <v>29</v>
      </c>
      <c r="B42" s="10" t="s">
        <v>30</v>
      </c>
      <c r="C42" s="53">
        <f t="shared" ref="C42:F42" si="14">C43+C60</f>
        <v>2114.9170000000013</v>
      </c>
      <c r="D42" s="53">
        <f t="shared" si="14"/>
        <v>182</v>
      </c>
      <c r="E42" s="53">
        <f t="shared" si="14"/>
        <v>3197</v>
      </c>
      <c r="F42" s="53">
        <f t="shared" si="14"/>
        <v>3640</v>
      </c>
      <c r="G42" s="53">
        <f t="shared" si="2"/>
        <v>9133.9170000000013</v>
      </c>
      <c r="H42" s="53">
        <f>H43+H60</f>
        <v>2217</v>
      </c>
      <c r="I42" s="53">
        <f>I43+I60</f>
        <v>-2852.2000000000007</v>
      </c>
    </row>
    <row r="43" spans="1:9" s="50" customFormat="1" ht="27.75" customHeight="1" x14ac:dyDescent="0.35">
      <c r="A43" s="6"/>
      <c r="B43" s="13" t="s">
        <v>31</v>
      </c>
      <c r="C43" s="14">
        <f t="shared" ref="C43:F43" si="15">C44+C45+C47+C49</f>
        <v>13506</v>
      </c>
      <c r="D43" s="14">
        <f t="shared" si="15"/>
        <v>13513</v>
      </c>
      <c r="E43" s="14">
        <f t="shared" si="15"/>
        <v>14273</v>
      </c>
      <c r="F43" s="14">
        <f t="shared" si="15"/>
        <v>14059</v>
      </c>
      <c r="G43" s="14">
        <f t="shared" si="2"/>
        <v>55351</v>
      </c>
      <c r="H43" s="14">
        <f>H44+H45+H47+H49</f>
        <v>13230</v>
      </c>
      <c r="I43" s="14">
        <f>I44+I45+I47+I49</f>
        <v>13255</v>
      </c>
    </row>
    <row r="44" spans="1:9" s="50" customFormat="1" ht="27.75" customHeight="1" x14ac:dyDescent="0.35">
      <c r="A44" s="6"/>
      <c r="B44" s="13" t="s">
        <v>32</v>
      </c>
      <c r="C44" s="14">
        <v>4</v>
      </c>
      <c r="D44" s="14">
        <v>6</v>
      </c>
      <c r="E44" s="14">
        <v>5</v>
      </c>
      <c r="F44" s="14">
        <v>3</v>
      </c>
      <c r="G44" s="14">
        <f t="shared" si="2"/>
        <v>18</v>
      </c>
      <c r="H44" s="14">
        <v>4</v>
      </c>
      <c r="I44" s="14">
        <v>3</v>
      </c>
    </row>
    <row r="45" spans="1:9" s="50" customFormat="1" ht="27.75" customHeight="1" x14ac:dyDescent="0.35">
      <c r="A45" s="6"/>
      <c r="B45" s="13" t="s">
        <v>33</v>
      </c>
      <c r="C45" s="14">
        <v>5143</v>
      </c>
      <c r="D45" s="14">
        <v>5518</v>
      </c>
      <c r="E45" s="14">
        <v>5575</v>
      </c>
      <c r="F45" s="14">
        <v>5661</v>
      </c>
      <c r="G45" s="14">
        <f t="shared" si="2"/>
        <v>21897</v>
      </c>
      <c r="H45" s="14">
        <f>52+H46</f>
        <v>5264</v>
      </c>
      <c r="I45" s="14">
        <f>114+I46</f>
        <v>5240</v>
      </c>
    </row>
    <row r="46" spans="1:9" s="51" customFormat="1" ht="27.75" customHeight="1" x14ac:dyDescent="0.35">
      <c r="A46" s="23"/>
      <c r="B46" s="19" t="s">
        <v>34</v>
      </c>
      <c r="C46" s="22">
        <v>5100</v>
      </c>
      <c r="D46" s="22">
        <v>5325</v>
      </c>
      <c r="E46" s="22">
        <v>5426</v>
      </c>
      <c r="F46" s="22">
        <v>5612</v>
      </c>
      <c r="G46" s="22">
        <f t="shared" si="2"/>
        <v>21463</v>
      </c>
      <c r="H46" s="22">
        <v>5212</v>
      </c>
      <c r="I46" s="22">
        <v>5126</v>
      </c>
    </row>
    <row r="47" spans="1:9" s="50" customFormat="1" ht="27.75" customHeight="1" x14ac:dyDescent="0.35">
      <c r="A47" s="6"/>
      <c r="B47" s="13" t="s">
        <v>35</v>
      </c>
      <c r="C47" s="14">
        <v>3510</v>
      </c>
      <c r="D47" s="14">
        <v>3092</v>
      </c>
      <c r="E47" s="14">
        <v>3162</v>
      </c>
      <c r="F47" s="14">
        <v>3189</v>
      </c>
      <c r="G47" s="14">
        <f t="shared" si="2"/>
        <v>12953</v>
      </c>
      <c r="H47" s="14">
        <f>191+H48</f>
        <v>3065</v>
      </c>
      <c r="I47" s="14">
        <f>576+I48</f>
        <v>3330</v>
      </c>
    </row>
    <row r="48" spans="1:9" s="51" customFormat="1" ht="27.75" customHeight="1" x14ac:dyDescent="0.35">
      <c r="A48" s="23"/>
      <c r="B48" s="19" t="s">
        <v>34</v>
      </c>
      <c r="C48" s="22">
        <v>2899</v>
      </c>
      <c r="D48" s="22">
        <v>2925</v>
      </c>
      <c r="E48" s="22">
        <v>2970</v>
      </c>
      <c r="F48" s="22">
        <v>2998</v>
      </c>
      <c r="G48" s="22">
        <f t="shared" si="2"/>
        <v>11792</v>
      </c>
      <c r="H48" s="22">
        <v>2874</v>
      </c>
      <c r="I48" s="22">
        <v>2754</v>
      </c>
    </row>
    <row r="49" spans="1:9" s="50" customFormat="1" ht="27.75" customHeight="1" x14ac:dyDescent="0.35">
      <c r="A49" s="16"/>
      <c r="B49" s="13" t="s">
        <v>36</v>
      </c>
      <c r="C49" s="15">
        <f t="shared" ref="C49:F49" si="16">SUM(C50:C53)</f>
        <v>4849</v>
      </c>
      <c r="D49" s="15">
        <f t="shared" si="16"/>
        <v>4897</v>
      </c>
      <c r="E49" s="15">
        <f t="shared" si="16"/>
        <v>5531</v>
      </c>
      <c r="F49" s="15">
        <f t="shared" si="16"/>
        <v>5206</v>
      </c>
      <c r="G49" s="15">
        <f t="shared" si="2"/>
        <v>20483</v>
      </c>
      <c r="H49" s="15">
        <f>SUM(H50:H53)</f>
        <v>4897</v>
      </c>
      <c r="I49" s="15">
        <f>SUM(I50:I53)</f>
        <v>4682</v>
      </c>
    </row>
    <row r="50" spans="1:9" s="51" customFormat="1" ht="27.75" customHeight="1" x14ac:dyDescent="0.35">
      <c r="A50" s="23"/>
      <c r="B50" s="19" t="s">
        <v>37</v>
      </c>
      <c r="C50" s="22">
        <v>0</v>
      </c>
      <c r="D50" s="22">
        <v>0</v>
      </c>
      <c r="E50" s="22">
        <v>0</v>
      </c>
      <c r="F50" s="22">
        <v>0</v>
      </c>
      <c r="G50" s="22">
        <f t="shared" si="2"/>
        <v>0</v>
      </c>
      <c r="H50" s="22">
        <v>0</v>
      </c>
      <c r="I50" s="22">
        <v>0</v>
      </c>
    </row>
    <row r="51" spans="1:9" s="51" customFormat="1" ht="27.75" customHeight="1" x14ac:dyDescent="0.35">
      <c r="A51" s="23"/>
      <c r="B51" s="19" t="s">
        <v>38</v>
      </c>
      <c r="C51" s="22">
        <v>187</v>
      </c>
      <c r="D51" s="22">
        <v>176</v>
      </c>
      <c r="E51" s="22">
        <v>163</v>
      </c>
      <c r="F51" s="22">
        <v>164</v>
      </c>
      <c r="G51" s="22">
        <f t="shared" si="2"/>
        <v>690</v>
      </c>
      <c r="H51" s="22">
        <v>166</v>
      </c>
      <c r="I51" s="22">
        <v>201</v>
      </c>
    </row>
    <row r="52" spans="1:9" s="51" customFormat="1" ht="27.75" customHeight="1" x14ac:dyDescent="0.35">
      <c r="A52" s="23"/>
      <c r="B52" s="19" t="s">
        <v>39</v>
      </c>
      <c r="C52" s="22">
        <v>3685</v>
      </c>
      <c r="D52" s="22">
        <v>3660</v>
      </c>
      <c r="E52" s="22">
        <v>3859</v>
      </c>
      <c r="F52" s="22">
        <v>3387</v>
      </c>
      <c r="G52" s="22">
        <f t="shared" si="2"/>
        <v>14591</v>
      </c>
      <c r="H52" s="22">
        <v>3493</v>
      </c>
      <c r="I52" s="22">
        <v>3548</v>
      </c>
    </row>
    <row r="53" spans="1:9" s="51" customFormat="1" ht="27.75" customHeight="1" x14ac:dyDescent="0.35">
      <c r="A53" s="23"/>
      <c r="B53" s="19" t="s">
        <v>40</v>
      </c>
      <c r="C53" s="22">
        <v>977</v>
      </c>
      <c r="D53" s="22">
        <v>1061</v>
      </c>
      <c r="E53" s="22">
        <v>1509</v>
      </c>
      <c r="F53" s="22">
        <v>1655</v>
      </c>
      <c r="G53" s="22">
        <f t="shared" si="2"/>
        <v>5202</v>
      </c>
      <c r="H53" s="22">
        <f>268+H54</f>
        <v>1238</v>
      </c>
      <c r="I53" s="22">
        <f>18+I54</f>
        <v>933</v>
      </c>
    </row>
    <row r="54" spans="1:9" s="51" customFormat="1" ht="27.75" customHeight="1" thickBot="1" x14ac:dyDescent="0.4">
      <c r="A54" s="54"/>
      <c r="B54" s="55" t="s">
        <v>34</v>
      </c>
      <c r="C54" s="56">
        <v>964</v>
      </c>
      <c r="D54" s="56">
        <v>1024</v>
      </c>
      <c r="E54" s="56">
        <v>1090</v>
      </c>
      <c r="F54" s="56">
        <v>1106</v>
      </c>
      <c r="G54" s="56">
        <f t="shared" si="2"/>
        <v>4184</v>
      </c>
      <c r="H54" s="56">
        <v>970</v>
      </c>
      <c r="I54" s="56">
        <v>915</v>
      </c>
    </row>
    <row r="55" spans="1:9" ht="43.5" customHeight="1" x14ac:dyDescent="0.35">
      <c r="A55" s="25" t="s">
        <v>41</v>
      </c>
      <c r="B55" s="21"/>
      <c r="C55" s="27"/>
      <c r="D55" s="28"/>
      <c r="E55" s="27"/>
      <c r="F55" s="27"/>
      <c r="G55" s="26"/>
    </row>
    <row r="56" spans="1:9" ht="39" customHeight="1" thickBot="1" x14ac:dyDescent="0.4">
      <c r="A56" s="29"/>
      <c r="C56" s="4"/>
      <c r="D56" s="4"/>
      <c r="E56" s="4"/>
      <c r="F56" s="4"/>
      <c r="G56" s="4"/>
      <c r="H56" s="4"/>
      <c r="I56" s="4" t="s">
        <v>81</v>
      </c>
    </row>
    <row r="57" spans="1:9" s="9" customFormat="1" ht="41.25" customHeight="1" x14ac:dyDescent="0.3">
      <c r="A57" s="73"/>
      <c r="B57" s="75"/>
      <c r="C57" s="77">
        <v>2013</v>
      </c>
      <c r="D57" s="77"/>
      <c r="E57" s="77"/>
      <c r="F57" s="66"/>
      <c r="G57" s="78">
        <v>2013</v>
      </c>
      <c r="H57" s="83" t="s">
        <v>83</v>
      </c>
      <c r="I57" s="84"/>
    </row>
    <row r="58" spans="1:9" s="9" customFormat="1" ht="54.75" customHeight="1" x14ac:dyDescent="0.3">
      <c r="A58" s="74"/>
      <c r="B58" s="76"/>
      <c r="C58" s="61" t="s">
        <v>42</v>
      </c>
      <c r="D58" s="62" t="s">
        <v>43</v>
      </c>
      <c r="E58" s="62" t="s">
        <v>2</v>
      </c>
      <c r="F58" s="67" t="s">
        <v>3</v>
      </c>
      <c r="G58" s="79"/>
      <c r="H58" s="67" t="s">
        <v>42</v>
      </c>
      <c r="I58" s="69" t="s">
        <v>43</v>
      </c>
    </row>
    <row r="59" spans="1:9" s="9" customFormat="1" ht="21" customHeight="1" x14ac:dyDescent="0.35">
      <c r="A59" s="6"/>
      <c r="B59" s="30"/>
      <c r="C59" s="63"/>
      <c r="D59" s="60"/>
      <c r="E59" s="63"/>
      <c r="F59" s="63"/>
      <c r="G59" s="31"/>
      <c r="H59" s="15"/>
      <c r="I59" s="15"/>
    </row>
    <row r="60" spans="1:9" s="50" customFormat="1" ht="24.75" customHeight="1" x14ac:dyDescent="0.35">
      <c r="A60" s="32"/>
      <c r="B60" s="13" t="s">
        <v>28</v>
      </c>
      <c r="C60" s="15">
        <v>-11391.082999999999</v>
      </c>
      <c r="D60" s="15">
        <v>-13331</v>
      </c>
      <c r="E60" s="15">
        <v>-11076</v>
      </c>
      <c r="F60" s="15">
        <f>F61+F62+F64+F66</f>
        <v>-10419</v>
      </c>
      <c r="G60" s="15">
        <f>C60+D60+E60+F60</f>
        <v>-46217.082999999999</v>
      </c>
      <c r="H60" s="33">
        <f t="shared" ref="H60" si="17">H61+H62+H64+H66</f>
        <v>-11013</v>
      </c>
      <c r="I60" s="33">
        <f>I61+I62+I64+I66</f>
        <v>-16107.2</v>
      </c>
    </row>
    <row r="61" spans="1:9" s="50" customFormat="1" ht="24.75" customHeight="1" x14ac:dyDescent="0.35">
      <c r="A61" s="32"/>
      <c r="B61" s="13" t="s">
        <v>44</v>
      </c>
      <c r="C61" s="33">
        <v>-62</v>
      </c>
      <c r="D61" s="33">
        <v>-64</v>
      </c>
      <c r="E61" s="33">
        <v>-58</v>
      </c>
      <c r="F61" s="33">
        <v>-72</v>
      </c>
      <c r="G61" s="33">
        <f t="shared" ref="G61:G121" si="18">C61+D61+E61+F61</f>
        <v>-256</v>
      </c>
      <c r="H61" s="14">
        <v>-59</v>
      </c>
      <c r="I61" s="14">
        <v>-75</v>
      </c>
    </row>
    <row r="62" spans="1:9" s="50" customFormat="1" ht="24.75" customHeight="1" x14ac:dyDescent="0.35">
      <c r="A62" s="32"/>
      <c r="B62" s="13" t="s">
        <v>33</v>
      </c>
      <c r="C62" s="14">
        <v>-5288</v>
      </c>
      <c r="D62" s="14">
        <v>-7952</v>
      </c>
      <c r="E62" s="14">
        <v>-5343</v>
      </c>
      <c r="F62" s="14">
        <v>-5159</v>
      </c>
      <c r="G62" s="14">
        <f t="shared" si="18"/>
        <v>-23742</v>
      </c>
      <c r="H62" s="14">
        <f>-555+H63</f>
        <v>-5380</v>
      </c>
      <c r="I62" s="14">
        <f>-1397+I63</f>
        <v>-6295</v>
      </c>
    </row>
    <row r="63" spans="1:9" s="51" customFormat="1" ht="24.75" customHeight="1" x14ac:dyDescent="0.35">
      <c r="A63" s="34"/>
      <c r="B63" s="19" t="s">
        <v>34</v>
      </c>
      <c r="C63" s="22">
        <v>-4400</v>
      </c>
      <c r="D63" s="22">
        <v>-4526</v>
      </c>
      <c r="E63" s="22">
        <v>-4645</v>
      </c>
      <c r="F63" s="22">
        <v>-4698</v>
      </c>
      <c r="G63" s="22">
        <f t="shared" si="18"/>
        <v>-18269</v>
      </c>
      <c r="H63" s="22">
        <v>-4825</v>
      </c>
      <c r="I63" s="22">
        <v>-4898</v>
      </c>
    </row>
    <row r="64" spans="1:9" s="50" customFormat="1" ht="24.75" customHeight="1" x14ac:dyDescent="0.35">
      <c r="A64" s="32"/>
      <c r="B64" s="13" t="s">
        <v>35</v>
      </c>
      <c r="C64" s="14">
        <v>-2940</v>
      </c>
      <c r="D64" s="14">
        <v>-2436</v>
      </c>
      <c r="E64" s="14">
        <v>-2508</v>
      </c>
      <c r="F64" s="14">
        <v>-2414</v>
      </c>
      <c r="G64" s="14">
        <f t="shared" si="18"/>
        <v>-10298</v>
      </c>
      <c r="H64" s="14">
        <f>-137+H65</f>
        <v>-2362</v>
      </c>
      <c r="I64" s="14">
        <f>-1399+I65-3107</f>
        <v>-6786</v>
      </c>
    </row>
    <row r="65" spans="1:9" s="51" customFormat="1" ht="24.75" customHeight="1" x14ac:dyDescent="0.35">
      <c r="A65" s="34"/>
      <c r="B65" s="19" t="s">
        <v>34</v>
      </c>
      <c r="C65" s="22">
        <v>-2329</v>
      </c>
      <c r="D65" s="22">
        <v>-2150</v>
      </c>
      <c r="E65" s="22">
        <v>-1995</v>
      </c>
      <c r="F65" s="22">
        <v>-1875</v>
      </c>
      <c r="G65" s="22">
        <f t="shared" si="18"/>
        <v>-8349</v>
      </c>
      <c r="H65" s="20">
        <v>-2225</v>
      </c>
      <c r="I65" s="20">
        <v>-2280</v>
      </c>
    </row>
    <row r="66" spans="1:9" s="50" customFormat="1" ht="24.75" customHeight="1" x14ac:dyDescent="0.35">
      <c r="A66" s="32"/>
      <c r="B66" s="13" t="s">
        <v>36</v>
      </c>
      <c r="C66" s="15">
        <f t="shared" ref="C66:H66" si="19">C67+C68+C69+C70</f>
        <v>-3101.0829999999996</v>
      </c>
      <c r="D66" s="15">
        <f t="shared" si="19"/>
        <v>-2879</v>
      </c>
      <c r="E66" s="15">
        <f t="shared" si="19"/>
        <v>-3167</v>
      </c>
      <c r="F66" s="15">
        <f t="shared" si="19"/>
        <v>-2774</v>
      </c>
      <c r="G66" s="15">
        <f t="shared" si="18"/>
        <v>-11921.082999999999</v>
      </c>
      <c r="H66" s="22">
        <f t="shared" si="19"/>
        <v>-3212</v>
      </c>
      <c r="I66" s="22">
        <f>I67+I68+I69+I70</f>
        <v>-2951.2</v>
      </c>
    </row>
    <row r="67" spans="1:9" s="51" customFormat="1" ht="24.75" customHeight="1" x14ac:dyDescent="0.35">
      <c r="A67" s="34"/>
      <c r="B67" s="19" t="s">
        <v>37</v>
      </c>
      <c r="C67" s="22">
        <v>-205</v>
      </c>
      <c r="D67" s="22">
        <v>-43</v>
      </c>
      <c r="E67" s="22">
        <v>-233</v>
      </c>
      <c r="F67" s="22">
        <v>-47</v>
      </c>
      <c r="G67" s="22">
        <f t="shared" si="18"/>
        <v>-528</v>
      </c>
      <c r="H67" s="57">
        <v>-245</v>
      </c>
      <c r="I67" s="57">
        <v>-74</v>
      </c>
    </row>
    <row r="68" spans="1:9" s="51" customFormat="1" ht="24.75" customHeight="1" x14ac:dyDescent="0.35">
      <c r="A68" s="34"/>
      <c r="B68" s="19" t="s">
        <v>38</v>
      </c>
      <c r="C68" s="57">
        <v>0.217</v>
      </c>
      <c r="D68" s="57">
        <v>0</v>
      </c>
      <c r="E68" s="57">
        <v>0</v>
      </c>
      <c r="F68" s="57">
        <v>0</v>
      </c>
      <c r="G68" s="57">
        <f t="shared" si="18"/>
        <v>0.217</v>
      </c>
      <c r="H68" s="22">
        <v>0</v>
      </c>
      <c r="I68" s="22">
        <v>0</v>
      </c>
    </row>
    <row r="69" spans="1:9" s="51" customFormat="1" ht="24.75" customHeight="1" x14ac:dyDescent="0.35">
      <c r="A69" s="34"/>
      <c r="B69" s="19" t="s">
        <v>39</v>
      </c>
      <c r="C69" s="22">
        <v>-1511</v>
      </c>
      <c r="D69" s="22">
        <v>-1475</v>
      </c>
      <c r="E69" s="22">
        <v>-1409</v>
      </c>
      <c r="F69" s="22">
        <v>-1242</v>
      </c>
      <c r="G69" s="22">
        <f t="shared" si="18"/>
        <v>-5637</v>
      </c>
      <c r="H69" s="22">
        <v>-1241</v>
      </c>
      <c r="I69" s="22">
        <v>-1156</v>
      </c>
    </row>
    <row r="70" spans="1:9" s="51" customFormat="1" ht="24.75" customHeight="1" x14ac:dyDescent="0.35">
      <c r="A70" s="34"/>
      <c r="B70" s="19" t="s">
        <v>40</v>
      </c>
      <c r="C70" s="22">
        <v>-1385.3</v>
      </c>
      <c r="D70" s="22">
        <v>-1361</v>
      </c>
      <c r="E70" s="22">
        <v>-1525</v>
      </c>
      <c r="F70" s="22">
        <v>-1485</v>
      </c>
      <c r="G70" s="22">
        <f t="shared" si="18"/>
        <v>-5756.3</v>
      </c>
      <c r="H70" s="22">
        <f>-98+H71</f>
        <v>-1726</v>
      </c>
      <c r="I70" s="22">
        <f>-9.2+I71</f>
        <v>-1721.2</v>
      </c>
    </row>
    <row r="71" spans="1:9" s="51" customFormat="1" ht="24.75" customHeight="1" x14ac:dyDescent="0.35">
      <c r="A71" s="34"/>
      <c r="B71" s="19" t="s">
        <v>34</v>
      </c>
      <c r="C71" s="22">
        <v>-1287.3</v>
      </c>
      <c r="D71" s="22">
        <v>-1350</v>
      </c>
      <c r="E71" s="22">
        <v>-1427</v>
      </c>
      <c r="F71" s="22">
        <v>-1475</v>
      </c>
      <c r="G71" s="22">
        <f t="shared" si="18"/>
        <v>-5539.3</v>
      </c>
      <c r="H71" s="22">
        <v>-1628</v>
      </c>
      <c r="I71" s="22">
        <v>-1712</v>
      </c>
    </row>
    <row r="72" spans="1:9" s="50" customFormat="1" ht="24.75" customHeight="1" x14ac:dyDescent="0.3">
      <c r="A72" s="32" t="s">
        <v>45</v>
      </c>
      <c r="B72" s="10" t="s">
        <v>46</v>
      </c>
      <c r="C72" s="53">
        <f t="shared" ref="C72:F72" si="20">C73+C76</f>
        <v>93</v>
      </c>
      <c r="D72" s="53">
        <f t="shared" si="20"/>
        <v>607</v>
      </c>
      <c r="E72" s="53">
        <f t="shared" si="20"/>
        <v>389</v>
      </c>
      <c r="F72" s="53">
        <f t="shared" si="20"/>
        <v>1687</v>
      </c>
      <c r="G72" s="53">
        <f t="shared" si="18"/>
        <v>2776</v>
      </c>
      <c r="H72" s="11">
        <f>H73+H76</f>
        <v>470</v>
      </c>
      <c r="I72" s="11">
        <f>I73+I76</f>
        <v>423</v>
      </c>
    </row>
    <row r="73" spans="1:9" s="50" customFormat="1" ht="24.75" customHeight="1" x14ac:dyDescent="0.35">
      <c r="A73" s="32"/>
      <c r="B73" s="13" t="s">
        <v>17</v>
      </c>
      <c r="C73" s="33">
        <f t="shared" ref="C73:D73" si="21">C74+C75</f>
        <v>1521</v>
      </c>
      <c r="D73" s="33">
        <f t="shared" si="21"/>
        <v>2096</v>
      </c>
      <c r="E73" s="33">
        <f>E74+E75</f>
        <v>1979</v>
      </c>
      <c r="F73" s="33">
        <f>F74+F75</f>
        <v>3140</v>
      </c>
      <c r="G73" s="33">
        <f t="shared" si="18"/>
        <v>8736</v>
      </c>
      <c r="H73" s="15">
        <f>H74+H75</f>
        <v>2072</v>
      </c>
      <c r="I73" s="15">
        <f>I74+I75</f>
        <v>2523</v>
      </c>
    </row>
    <row r="74" spans="1:9" s="50" customFormat="1" ht="24.75" customHeight="1" x14ac:dyDescent="0.35">
      <c r="A74" s="32"/>
      <c r="B74" s="13" t="s">
        <v>47</v>
      </c>
      <c r="C74" s="15">
        <v>1439</v>
      </c>
      <c r="D74" s="15">
        <v>2005</v>
      </c>
      <c r="E74" s="15">
        <v>1737</v>
      </c>
      <c r="F74" s="15">
        <v>1891</v>
      </c>
      <c r="G74" s="15">
        <f t="shared" si="18"/>
        <v>7072</v>
      </c>
      <c r="H74" s="33">
        <v>1948</v>
      </c>
      <c r="I74" s="14">
        <v>2299</v>
      </c>
    </row>
    <row r="75" spans="1:9" s="50" customFormat="1" ht="24.75" customHeight="1" x14ac:dyDescent="0.35">
      <c r="A75" s="32"/>
      <c r="B75" s="13" t="s">
        <v>48</v>
      </c>
      <c r="C75" s="33">
        <v>82</v>
      </c>
      <c r="D75" s="33">
        <v>91</v>
      </c>
      <c r="E75" s="33">
        <v>242</v>
      </c>
      <c r="F75" s="33">
        <v>1249</v>
      </c>
      <c r="G75" s="33">
        <f t="shared" si="18"/>
        <v>1664</v>
      </c>
      <c r="H75" s="33">
        <v>124</v>
      </c>
      <c r="I75" s="33">
        <v>224</v>
      </c>
    </row>
    <row r="76" spans="1:9" s="50" customFormat="1" ht="24.75" customHeight="1" x14ac:dyDescent="0.35">
      <c r="A76" s="32"/>
      <c r="B76" s="13" t="s">
        <v>28</v>
      </c>
      <c r="C76" s="33">
        <f t="shared" ref="C76:E76" si="22">C77+C78</f>
        <v>-1428</v>
      </c>
      <c r="D76" s="33">
        <f t="shared" si="22"/>
        <v>-1489</v>
      </c>
      <c r="E76" s="33">
        <f t="shared" si="22"/>
        <v>-1590</v>
      </c>
      <c r="F76" s="33">
        <f>F77+F78</f>
        <v>-1453</v>
      </c>
      <c r="G76" s="33">
        <f t="shared" si="18"/>
        <v>-5960</v>
      </c>
      <c r="H76" s="15">
        <f>H77+H78</f>
        <v>-1602</v>
      </c>
      <c r="I76" s="15">
        <f>I77+I78</f>
        <v>-2100</v>
      </c>
    </row>
    <row r="77" spans="1:9" s="50" customFormat="1" ht="24.75" customHeight="1" x14ac:dyDescent="0.35">
      <c r="A77" s="32"/>
      <c r="B77" s="13" t="s">
        <v>47</v>
      </c>
      <c r="C77" s="15">
        <v>-1295</v>
      </c>
      <c r="D77" s="15">
        <v>-1391</v>
      </c>
      <c r="E77" s="15">
        <v>-1498</v>
      </c>
      <c r="F77" s="15">
        <v>-1367</v>
      </c>
      <c r="G77" s="15">
        <f t="shared" si="18"/>
        <v>-5551</v>
      </c>
      <c r="H77" s="33">
        <v>-1511</v>
      </c>
      <c r="I77" s="14">
        <v>-1933</v>
      </c>
    </row>
    <row r="78" spans="1:9" s="50" customFormat="1" ht="24.75" customHeight="1" x14ac:dyDescent="0.35">
      <c r="A78" s="32"/>
      <c r="B78" s="13" t="s">
        <v>48</v>
      </c>
      <c r="C78" s="33">
        <v>-133</v>
      </c>
      <c r="D78" s="33">
        <v>-98</v>
      </c>
      <c r="E78" s="33">
        <v>-92</v>
      </c>
      <c r="F78" s="33">
        <v>-86</v>
      </c>
      <c r="G78" s="33">
        <f t="shared" si="18"/>
        <v>-409</v>
      </c>
      <c r="H78" s="64">
        <f>-36+H79</f>
        <v>-91</v>
      </c>
      <c r="I78" s="64">
        <f>-115+I79</f>
        <v>-167</v>
      </c>
    </row>
    <row r="79" spans="1:9" s="50" customFormat="1" ht="24.75" customHeight="1" x14ac:dyDescent="0.35">
      <c r="A79" s="32"/>
      <c r="B79" s="19" t="s">
        <v>34</v>
      </c>
      <c r="C79" s="65">
        <v>-83</v>
      </c>
      <c r="D79" s="65">
        <v>-75</v>
      </c>
      <c r="E79" s="65">
        <v>-68</v>
      </c>
      <c r="F79" s="65">
        <v>-57</v>
      </c>
      <c r="G79" s="65">
        <f t="shared" si="18"/>
        <v>-283</v>
      </c>
      <c r="H79" s="65">
        <v>-55</v>
      </c>
      <c r="I79" s="65">
        <v>-52</v>
      </c>
    </row>
    <row r="80" spans="1:9" s="50" customFormat="1" ht="24.75" customHeight="1" x14ac:dyDescent="0.3">
      <c r="A80" s="32" t="s">
        <v>49</v>
      </c>
      <c r="B80" s="10" t="s">
        <v>50</v>
      </c>
      <c r="C80" s="35">
        <f t="shared" ref="C80:I80" si="23">C81+C83</f>
        <v>8231.7070082114733</v>
      </c>
      <c r="D80" s="35">
        <f t="shared" si="23"/>
        <v>6114.6538045374618</v>
      </c>
      <c r="E80" s="35">
        <f t="shared" si="23"/>
        <v>12465.277880823196</v>
      </c>
      <c r="F80" s="35">
        <f t="shared" si="23"/>
        <v>6360.3369378807547</v>
      </c>
      <c r="G80" s="35">
        <f t="shared" si="18"/>
        <v>33171.975631452886</v>
      </c>
      <c r="H80" s="35">
        <f t="shared" si="23"/>
        <v>7812</v>
      </c>
      <c r="I80" s="35">
        <f t="shared" si="23"/>
        <v>4668</v>
      </c>
    </row>
    <row r="81" spans="1:9" s="50" customFormat="1" ht="24.75" customHeight="1" x14ac:dyDescent="0.3">
      <c r="A81" s="32" t="s">
        <v>51</v>
      </c>
      <c r="B81" s="10" t="s">
        <v>52</v>
      </c>
      <c r="C81" s="35">
        <f t="shared" ref="C81:I81" si="24">C82</f>
        <v>-7</v>
      </c>
      <c r="D81" s="35">
        <f t="shared" si="24"/>
        <v>-48</v>
      </c>
      <c r="E81" s="35">
        <f t="shared" si="24"/>
        <v>-31</v>
      </c>
      <c r="F81" s="35">
        <f t="shared" si="24"/>
        <v>-37</v>
      </c>
      <c r="G81" s="35">
        <f t="shared" si="18"/>
        <v>-123</v>
      </c>
      <c r="H81" s="11">
        <f t="shared" si="24"/>
        <v>-20</v>
      </c>
      <c r="I81" s="11">
        <f t="shared" si="24"/>
        <v>-23</v>
      </c>
    </row>
    <row r="82" spans="1:9" s="51" customFormat="1" ht="24.75" customHeight="1" x14ac:dyDescent="0.35">
      <c r="A82" s="34"/>
      <c r="B82" s="19" t="s">
        <v>53</v>
      </c>
      <c r="C82" s="57">
        <v>-7</v>
      </c>
      <c r="D82" s="57">
        <v>-48</v>
      </c>
      <c r="E82" s="57">
        <v>-31</v>
      </c>
      <c r="F82" s="57">
        <v>-37</v>
      </c>
      <c r="G82" s="57">
        <f t="shared" si="18"/>
        <v>-123</v>
      </c>
      <c r="H82" s="20">
        <v>-20</v>
      </c>
      <c r="I82" s="20">
        <v>-23</v>
      </c>
    </row>
    <row r="83" spans="1:9" s="50" customFormat="1" ht="24.75" customHeight="1" x14ac:dyDescent="0.3">
      <c r="A83" s="32" t="s">
        <v>54</v>
      </c>
      <c r="B83" s="10" t="s">
        <v>55</v>
      </c>
      <c r="C83" s="53">
        <f>C84+C89+C100+C115-1</f>
        <v>8238.7070082114733</v>
      </c>
      <c r="D83" s="53">
        <f t="shared" ref="D83:I83" si="25">D84+D89+D100+D115</f>
        <v>6162.6538045374618</v>
      </c>
      <c r="E83" s="53">
        <f t="shared" si="25"/>
        <v>12496.277880823196</v>
      </c>
      <c r="F83" s="53">
        <f t="shared" si="25"/>
        <v>6397.3369378807547</v>
      </c>
      <c r="G83" s="53">
        <f t="shared" si="18"/>
        <v>33294.975631452886</v>
      </c>
      <c r="H83" s="35">
        <f t="shared" si="25"/>
        <v>7832</v>
      </c>
      <c r="I83" s="35">
        <f t="shared" si="25"/>
        <v>4691</v>
      </c>
    </row>
    <row r="84" spans="1:9" s="52" customFormat="1" ht="24.75" customHeight="1" x14ac:dyDescent="0.3">
      <c r="A84" s="32"/>
      <c r="B84" s="10" t="s">
        <v>56</v>
      </c>
      <c r="C84" s="35">
        <f t="shared" ref="C84:I84" si="26">C85+C87</f>
        <v>15194</v>
      </c>
      <c r="D84" s="35">
        <f t="shared" si="26"/>
        <v>15447</v>
      </c>
      <c r="E84" s="35">
        <f t="shared" si="26"/>
        <v>20168</v>
      </c>
      <c r="F84" s="35">
        <f t="shared" si="26"/>
        <v>16404</v>
      </c>
      <c r="G84" s="35">
        <f t="shared" si="18"/>
        <v>67213</v>
      </c>
      <c r="H84" s="17">
        <f t="shared" si="26"/>
        <v>6508</v>
      </c>
      <c r="I84" s="17">
        <f t="shared" si="26"/>
        <v>34078</v>
      </c>
    </row>
    <row r="85" spans="1:9" s="50" customFormat="1" ht="24.75" customHeight="1" x14ac:dyDescent="0.35">
      <c r="A85" s="32"/>
      <c r="B85" s="13" t="s">
        <v>57</v>
      </c>
      <c r="C85" s="14">
        <v>-207908</v>
      </c>
      <c r="D85" s="14">
        <v>-196589</v>
      </c>
      <c r="E85" s="14">
        <v>-173785</v>
      </c>
      <c r="F85" s="14">
        <v>-191309</v>
      </c>
      <c r="G85" s="14">
        <f t="shared" si="18"/>
        <v>-769591</v>
      </c>
      <c r="H85" s="14">
        <f>-75+H86</f>
        <v>-206575</v>
      </c>
      <c r="I85" s="14">
        <f>-884+I86</f>
        <v>-187884</v>
      </c>
    </row>
    <row r="86" spans="1:9" s="51" customFormat="1" ht="24.75" customHeight="1" x14ac:dyDescent="0.35">
      <c r="A86" s="34"/>
      <c r="B86" s="19" t="s">
        <v>34</v>
      </c>
      <c r="C86" s="22">
        <v>-207296</v>
      </c>
      <c r="D86" s="22">
        <v>-195523</v>
      </c>
      <c r="E86" s="22">
        <v>-172640</v>
      </c>
      <c r="F86" s="22">
        <v>-190000</v>
      </c>
      <c r="G86" s="22">
        <f t="shared" si="18"/>
        <v>-765459</v>
      </c>
      <c r="H86" s="20">
        <v>-206500</v>
      </c>
      <c r="I86" s="20">
        <v>-187000</v>
      </c>
    </row>
    <row r="87" spans="1:9" s="50" customFormat="1" ht="24.75" customHeight="1" x14ac:dyDescent="0.35">
      <c r="A87" s="32"/>
      <c r="B87" s="13" t="s">
        <v>58</v>
      </c>
      <c r="C87" s="15">
        <v>223102</v>
      </c>
      <c r="D87" s="15">
        <v>212036</v>
      </c>
      <c r="E87" s="15">
        <v>193953</v>
      </c>
      <c r="F87" s="15">
        <v>207713</v>
      </c>
      <c r="G87" s="15">
        <f t="shared" si="18"/>
        <v>836804</v>
      </c>
      <c r="H87" s="15">
        <f>1583+H88</f>
        <v>213083</v>
      </c>
      <c r="I87" s="15">
        <f>5462+I88</f>
        <v>221962</v>
      </c>
    </row>
    <row r="88" spans="1:9" s="51" customFormat="1" ht="24.75" customHeight="1" x14ac:dyDescent="0.35">
      <c r="A88" s="34"/>
      <c r="B88" s="19" t="s">
        <v>34</v>
      </c>
      <c r="C88" s="20">
        <v>220904</v>
      </c>
      <c r="D88" s="20">
        <v>210300</v>
      </c>
      <c r="E88" s="20">
        <v>192661</v>
      </c>
      <c r="F88" s="20">
        <v>205000</v>
      </c>
      <c r="G88" s="20">
        <f t="shared" si="18"/>
        <v>828865</v>
      </c>
      <c r="H88" s="20">
        <v>211500</v>
      </c>
      <c r="I88" s="20">
        <v>216500</v>
      </c>
    </row>
    <row r="89" spans="1:9" s="50" customFormat="1" ht="24.75" customHeight="1" x14ac:dyDescent="0.3">
      <c r="A89" s="32"/>
      <c r="B89" s="10" t="s">
        <v>59</v>
      </c>
      <c r="C89" s="35">
        <f t="shared" ref="C89:I89" si="27">C90+C95</f>
        <v>18573</v>
      </c>
      <c r="D89" s="35">
        <f t="shared" si="27"/>
        <v>22003</v>
      </c>
      <c r="E89" s="35">
        <f t="shared" si="27"/>
        <v>9587</v>
      </c>
      <c r="F89" s="35">
        <f>F90+F95</f>
        <v>9597</v>
      </c>
      <c r="G89" s="35">
        <f t="shared" si="18"/>
        <v>59760</v>
      </c>
      <c r="H89" s="35">
        <f t="shared" si="27"/>
        <v>10709</v>
      </c>
      <c r="I89" s="35">
        <f t="shared" si="27"/>
        <v>10224</v>
      </c>
    </row>
    <row r="90" spans="1:9" s="50" customFormat="1" ht="24.75" customHeight="1" x14ac:dyDescent="0.3">
      <c r="A90" s="32"/>
      <c r="B90" s="10" t="s">
        <v>60</v>
      </c>
      <c r="C90" s="35">
        <f t="shared" ref="C90:I90" si="28">C91+C93</f>
        <v>212</v>
      </c>
      <c r="D90" s="35">
        <f t="shared" si="28"/>
        <v>-526</v>
      </c>
      <c r="E90" s="35">
        <f t="shared" si="28"/>
        <v>-3547</v>
      </c>
      <c r="F90" s="35">
        <v>-7911</v>
      </c>
      <c r="G90" s="35">
        <f t="shared" si="18"/>
        <v>-11772</v>
      </c>
      <c r="H90" s="17">
        <f t="shared" si="28"/>
        <v>-11564</v>
      </c>
      <c r="I90" s="17">
        <f t="shared" si="28"/>
        <v>-9970</v>
      </c>
    </row>
    <row r="91" spans="1:9" s="50" customFormat="1" ht="24.75" customHeight="1" x14ac:dyDescent="0.35">
      <c r="A91" s="32"/>
      <c r="B91" s="13" t="s">
        <v>61</v>
      </c>
      <c r="C91" s="14">
        <v>13665</v>
      </c>
      <c r="D91" s="14">
        <v>13749</v>
      </c>
      <c r="E91" s="14">
        <v>10549</v>
      </c>
      <c r="F91" s="14">
        <v>10089</v>
      </c>
      <c r="G91" s="14">
        <f t="shared" si="18"/>
        <v>48052</v>
      </c>
      <c r="H91" s="14">
        <f>-1964+H92</f>
        <v>8236</v>
      </c>
      <c r="I91" s="14">
        <f>-1470+I92</f>
        <v>9030</v>
      </c>
    </row>
    <row r="92" spans="1:9" s="51" customFormat="1" ht="24.75" customHeight="1" x14ac:dyDescent="0.35">
      <c r="A92" s="34"/>
      <c r="B92" s="19" t="s">
        <v>34</v>
      </c>
      <c r="C92" s="22">
        <v>11678</v>
      </c>
      <c r="D92" s="22">
        <v>13250</v>
      </c>
      <c r="E92" s="22">
        <v>9776</v>
      </c>
      <c r="F92" s="22">
        <v>10500</v>
      </c>
      <c r="G92" s="22">
        <f t="shared" si="18"/>
        <v>45204</v>
      </c>
      <c r="H92" s="22">
        <v>10200</v>
      </c>
      <c r="I92" s="22">
        <v>10500</v>
      </c>
    </row>
    <row r="93" spans="1:9" s="50" customFormat="1" ht="24.75" customHeight="1" x14ac:dyDescent="0.35">
      <c r="A93" s="32"/>
      <c r="B93" s="13" t="s">
        <v>62</v>
      </c>
      <c r="C93" s="14">
        <v>-13453</v>
      </c>
      <c r="D93" s="14">
        <v>-14275</v>
      </c>
      <c r="E93" s="14">
        <v>-14096</v>
      </c>
      <c r="F93" s="14">
        <v>-18000</v>
      </c>
      <c r="G93" s="14">
        <f t="shared" si="18"/>
        <v>-59824</v>
      </c>
      <c r="H93" s="14">
        <f>H94</f>
        <v>-19800</v>
      </c>
      <c r="I93" s="14">
        <f>I94</f>
        <v>-19000</v>
      </c>
    </row>
    <row r="94" spans="1:9" s="51" customFormat="1" ht="24.75" customHeight="1" x14ac:dyDescent="0.35">
      <c r="A94" s="34"/>
      <c r="B94" s="19" t="s">
        <v>34</v>
      </c>
      <c r="C94" s="22">
        <v>-13453</v>
      </c>
      <c r="D94" s="22">
        <v>-14275</v>
      </c>
      <c r="E94" s="22">
        <v>-14096</v>
      </c>
      <c r="F94" s="22">
        <v>-18000</v>
      </c>
      <c r="G94" s="22">
        <f t="shared" si="18"/>
        <v>-59824</v>
      </c>
      <c r="H94" s="22">
        <v>-19800</v>
      </c>
      <c r="I94" s="22">
        <v>-19000</v>
      </c>
    </row>
    <row r="95" spans="1:9" s="50" customFormat="1" ht="24.75" customHeight="1" x14ac:dyDescent="0.3">
      <c r="A95" s="32"/>
      <c r="B95" s="10" t="s">
        <v>63</v>
      </c>
      <c r="C95" s="35">
        <f t="shared" ref="C95:I95" si="29">C96+C98</f>
        <v>18361</v>
      </c>
      <c r="D95" s="35">
        <f t="shared" si="29"/>
        <v>22529</v>
      </c>
      <c r="E95" s="35">
        <f t="shared" si="29"/>
        <v>13134</v>
      </c>
      <c r="F95" s="35">
        <f>F96+F98</f>
        <v>17508</v>
      </c>
      <c r="G95" s="35">
        <f t="shared" si="18"/>
        <v>71532</v>
      </c>
      <c r="H95" s="17">
        <f t="shared" si="29"/>
        <v>22273</v>
      </c>
      <c r="I95" s="17">
        <f t="shared" si="29"/>
        <v>20194</v>
      </c>
    </row>
    <row r="96" spans="1:9" s="50" customFormat="1" ht="24.75" customHeight="1" x14ac:dyDescent="0.35">
      <c r="A96" s="32"/>
      <c r="B96" s="13" t="s">
        <v>61</v>
      </c>
      <c r="C96" s="14">
        <v>5419</v>
      </c>
      <c r="D96" s="14">
        <v>8286</v>
      </c>
      <c r="E96" s="14">
        <v>2695</v>
      </c>
      <c r="F96" s="14">
        <f>1493+F97</f>
        <v>5293</v>
      </c>
      <c r="G96" s="14">
        <f t="shared" si="18"/>
        <v>21693</v>
      </c>
      <c r="H96" s="14">
        <f>2846+H97</f>
        <v>8446</v>
      </c>
      <c r="I96" s="14">
        <f>2536+I97</f>
        <v>7536</v>
      </c>
    </row>
    <row r="97" spans="1:11" s="51" customFormat="1" ht="24.75" customHeight="1" x14ac:dyDescent="0.35">
      <c r="A97" s="34"/>
      <c r="B97" s="19" t="s">
        <v>34</v>
      </c>
      <c r="C97" s="22">
        <v>5417</v>
      </c>
      <c r="D97" s="22">
        <v>6528</v>
      </c>
      <c r="E97" s="22">
        <v>2777</v>
      </c>
      <c r="F97" s="22">
        <v>3800</v>
      </c>
      <c r="G97" s="22">
        <f t="shared" si="18"/>
        <v>18522</v>
      </c>
      <c r="H97" s="22">
        <v>5600</v>
      </c>
      <c r="I97" s="22">
        <v>5000</v>
      </c>
    </row>
    <row r="98" spans="1:11" s="50" customFormat="1" ht="24.75" customHeight="1" x14ac:dyDescent="0.35">
      <c r="A98" s="32"/>
      <c r="B98" s="13" t="s">
        <v>62</v>
      </c>
      <c r="C98" s="14">
        <v>12942</v>
      </c>
      <c r="D98" s="14">
        <v>14243</v>
      </c>
      <c r="E98" s="14">
        <v>10439</v>
      </c>
      <c r="F98" s="14">
        <v>12215</v>
      </c>
      <c r="G98" s="14">
        <f t="shared" si="18"/>
        <v>49839</v>
      </c>
      <c r="H98" s="14">
        <f>H99+179+148</f>
        <v>13827</v>
      </c>
      <c r="I98" s="14">
        <f>59+I99+99</f>
        <v>12658</v>
      </c>
    </row>
    <row r="99" spans="1:11" s="51" customFormat="1" ht="24.75" customHeight="1" x14ac:dyDescent="0.35">
      <c r="A99" s="34"/>
      <c r="B99" s="19" t="s">
        <v>34</v>
      </c>
      <c r="C99" s="22">
        <v>13117</v>
      </c>
      <c r="D99" s="22">
        <v>14358</v>
      </c>
      <c r="E99" s="22">
        <v>10387</v>
      </c>
      <c r="F99" s="22">
        <v>12000</v>
      </c>
      <c r="G99" s="22">
        <f t="shared" si="18"/>
        <v>49862</v>
      </c>
      <c r="H99" s="65">
        <v>13500</v>
      </c>
      <c r="I99" s="65">
        <v>12500</v>
      </c>
      <c r="K99" s="71"/>
    </row>
    <row r="100" spans="1:11" s="9" customFormat="1" ht="24.75" customHeight="1" x14ac:dyDescent="0.3">
      <c r="A100" s="32"/>
      <c r="B100" s="10" t="s">
        <v>64</v>
      </c>
      <c r="C100" s="35">
        <f t="shared" ref="C100:I100" si="30">C101+C108</f>
        <v>-20523.292991788527</v>
      </c>
      <c r="D100" s="35">
        <f t="shared" si="30"/>
        <v>-20641.346195462538</v>
      </c>
      <c r="E100" s="35">
        <f t="shared" si="30"/>
        <v>-20689.722119176804</v>
      </c>
      <c r="F100" s="35">
        <f t="shared" si="30"/>
        <v>-15242.663062119245</v>
      </c>
      <c r="G100" s="35">
        <f t="shared" si="18"/>
        <v>-77097.024368547107</v>
      </c>
      <c r="H100" s="35">
        <f t="shared" si="30"/>
        <v>-3295</v>
      </c>
      <c r="I100" s="35">
        <f t="shared" si="30"/>
        <v>-30692</v>
      </c>
    </row>
    <row r="101" spans="1:11" s="9" customFormat="1" ht="24.75" customHeight="1" x14ac:dyDescent="0.3">
      <c r="A101" s="32"/>
      <c r="B101" s="10" t="s">
        <v>65</v>
      </c>
      <c r="C101" s="35">
        <f t="shared" ref="C101:I101" si="31">C102+C103+C104+C105+C107</f>
        <v>-55520.5</v>
      </c>
      <c r="D101" s="35">
        <f t="shared" si="31"/>
        <v>-24924</v>
      </c>
      <c r="E101" s="35">
        <f t="shared" si="31"/>
        <v>-55837</v>
      </c>
      <c r="F101" s="35">
        <f t="shared" si="31"/>
        <v>96001</v>
      </c>
      <c r="G101" s="35">
        <f t="shared" si="18"/>
        <v>-40280.5</v>
      </c>
      <c r="H101" s="11">
        <f t="shared" si="31"/>
        <v>-7922</v>
      </c>
      <c r="I101" s="11">
        <f t="shared" si="31"/>
        <v>10848</v>
      </c>
    </row>
    <row r="102" spans="1:11" s="9" customFormat="1" ht="24.75" customHeight="1" x14ac:dyDescent="0.35">
      <c r="A102" s="32"/>
      <c r="B102" s="13" t="s">
        <v>66</v>
      </c>
      <c r="C102" s="33">
        <v>0</v>
      </c>
      <c r="D102" s="33">
        <v>0</v>
      </c>
      <c r="E102" s="33">
        <v>0</v>
      </c>
      <c r="F102" s="33">
        <v>0</v>
      </c>
      <c r="G102" s="33">
        <f t="shared" si="18"/>
        <v>0</v>
      </c>
      <c r="H102" s="33">
        <v>0</v>
      </c>
      <c r="I102" s="33">
        <v>0</v>
      </c>
    </row>
    <row r="103" spans="1:11" s="9" customFormat="1" ht="24.75" customHeight="1" x14ac:dyDescent="0.35">
      <c r="A103" s="32"/>
      <c r="B103" s="13" t="s">
        <v>67</v>
      </c>
      <c r="C103" s="33">
        <v>0</v>
      </c>
      <c r="D103" s="33">
        <v>0</v>
      </c>
      <c r="E103" s="33">
        <v>0</v>
      </c>
      <c r="F103" s="33">
        <v>0</v>
      </c>
      <c r="G103" s="33">
        <f t="shared" si="18"/>
        <v>0</v>
      </c>
      <c r="H103" s="24">
        <v>0</v>
      </c>
      <c r="I103" s="24">
        <v>0</v>
      </c>
    </row>
    <row r="104" spans="1:11" s="9" customFormat="1" ht="24.75" customHeight="1" x14ac:dyDescent="0.35">
      <c r="A104" s="32"/>
      <c r="B104" s="13" t="s">
        <v>68</v>
      </c>
      <c r="C104" s="24">
        <v>-28696.3</v>
      </c>
      <c r="D104" s="24">
        <v>-4949</v>
      </c>
      <c r="E104" s="24">
        <v>-29621</v>
      </c>
      <c r="F104" s="24">
        <v>124462</v>
      </c>
      <c r="G104" s="24">
        <f t="shared" si="18"/>
        <v>61195.7</v>
      </c>
      <c r="H104" s="14">
        <v>21780</v>
      </c>
      <c r="I104" s="14">
        <v>37219</v>
      </c>
    </row>
    <row r="105" spans="1:11" s="9" customFormat="1" ht="24.75" customHeight="1" x14ac:dyDescent="0.35">
      <c r="A105" s="32"/>
      <c r="B105" s="13" t="s">
        <v>69</v>
      </c>
      <c r="C105" s="14">
        <v>-26626</v>
      </c>
      <c r="D105" s="14">
        <v>-20220</v>
      </c>
      <c r="E105" s="14">
        <v>-26623</v>
      </c>
      <c r="F105" s="14">
        <v>-28000</v>
      </c>
      <c r="G105" s="14">
        <f t="shared" si="18"/>
        <v>-101469</v>
      </c>
      <c r="H105" s="14">
        <f>H106</f>
        <v>-29500</v>
      </c>
      <c r="I105" s="14">
        <f>I106</f>
        <v>-26500</v>
      </c>
    </row>
    <row r="106" spans="1:11" s="21" customFormat="1" ht="24.75" customHeight="1" x14ac:dyDescent="0.35">
      <c r="A106" s="34"/>
      <c r="B106" s="19" t="s">
        <v>34</v>
      </c>
      <c r="C106" s="22">
        <v>-26626</v>
      </c>
      <c r="D106" s="22">
        <v>-20220</v>
      </c>
      <c r="E106" s="22">
        <v>-26623</v>
      </c>
      <c r="F106" s="22">
        <v>-28000</v>
      </c>
      <c r="G106" s="22">
        <f t="shared" si="18"/>
        <v>-101469</v>
      </c>
      <c r="H106" s="57">
        <v>-29500</v>
      </c>
      <c r="I106" s="57">
        <v>-26500</v>
      </c>
    </row>
    <row r="107" spans="1:11" s="9" customFormat="1" ht="24.75" customHeight="1" x14ac:dyDescent="0.35">
      <c r="A107" s="32"/>
      <c r="B107" s="13" t="s">
        <v>70</v>
      </c>
      <c r="C107" s="33">
        <v>-198.2</v>
      </c>
      <c r="D107" s="33">
        <v>245</v>
      </c>
      <c r="E107" s="33">
        <v>407</v>
      </c>
      <c r="F107" s="33">
        <v>-461</v>
      </c>
      <c r="G107" s="33">
        <f t="shared" si="18"/>
        <v>-7.1999999999999886</v>
      </c>
      <c r="H107" s="33">
        <v>-202</v>
      </c>
      <c r="I107" s="33">
        <v>129</v>
      </c>
    </row>
    <row r="108" spans="1:11" s="9" customFormat="1" ht="24.75" customHeight="1" x14ac:dyDescent="0.3">
      <c r="A108" s="32"/>
      <c r="B108" s="10" t="s">
        <v>63</v>
      </c>
      <c r="C108" s="35">
        <f t="shared" ref="C108:I108" si="32">C109+C110+C111+C112+C114</f>
        <v>34997.207008211473</v>
      </c>
      <c r="D108" s="35">
        <f t="shared" si="32"/>
        <v>4282.6538045374618</v>
      </c>
      <c r="E108" s="35">
        <f t="shared" si="32"/>
        <v>35147.277880823196</v>
      </c>
      <c r="F108" s="35">
        <f t="shared" si="32"/>
        <v>-111243.66306211925</v>
      </c>
      <c r="G108" s="35">
        <f t="shared" si="18"/>
        <v>-36816.524368547107</v>
      </c>
      <c r="H108" s="11">
        <f t="shared" si="32"/>
        <v>4627</v>
      </c>
      <c r="I108" s="11">
        <f t="shared" si="32"/>
        <v>-41540</v>
      </c>
    </row>
    <row r="109" spans="1:11" s="9" customFormat="1" ht="24.75" customHeight="1" x14ac:dyDescent="0.35">
      <c r="A109" s="32"/>
      <c r="B109" s="13" t="s">
        <v>66</v>
      </c>
      <c r="C109" s="33">
        <v>922</v>
      </c>
      <c r="D109" s="33">
        <v>4515</v>
      </c>
      <c r="E109" s="33">
        <v>2903</v>
      </c>
      <c r="F109" s="33">
        <v>1443</v>
      </c>
      <c r="G109" s="33">
        <f t="shared" si="18"/>
        <v>9783</v>
      </c>
      <c r="H109" s="14">
        <v>1767</v>
      </c>
      <c r="I109" s="14">
        <v>2381</v>
      </c>
    </row>
    <row r="110" spans="1:11" s="9" customFormat="1" ht="24.75" customHeight="1" x14ac:dyDescent="0.35">
      <c r="A110" s="32"/>
      <c r="B110" s="13" t="s">
        <v>67</v>
      </c>
      <c r="C110" s="14">
        <v>-0.79299178852400587</v>
      </c>
      <c r="D110" s="14">
        <v>-1.3461954625380059</v>
      </c>
      <c r="E110" s="14">
        <v>-4.7221191768010016</v>
      </c>
      <c r="F110" s="14">
        <v>-4.6630621192460069</v>
      </c>
      <c r="G110" s="14">
        <f t="shared" si="18"/>
        <v>-11.52436854710902</v>
      </c>
      <c r="H110" s="14">
        <v>18</v>
      </c>
      <c r="I110" s="14">
        <v>-30</v>
      </c>
    </row>
    <row r="111" spans="1:11" s="9" customFormat="1" ht="24.75" customHeight="1" x14ac:dyDescent="0.35">
      <c r="A111" s="32"/>
      <c r="B111" s="13" t="s">
        <v>68</v>
      </c>
      <c r="C111" s="14">
        <v>40217</v>
      </c>
      <c r="D111" s="14">
        <v>13867</v>
      </c>
      <c r="E111" s="14">
        <v>38160</v>
      </c>
      <c r="F111" s="14">
        <v>-106548</v>
      </c>
      <c r="G111" s="14">
        <f t="shared" si="18"/>
        <v>-14304</v>
      </c>
      <c r="H111" s="14">
        <v>9153</v>
      </c>
      <c r="I111" s="14">
        <v>-38370</v>
      </c>
    </row>
    <row r="112" spans="1:11" s="9" customFormat="1" ht="24.75" customHeight="1" x14ac:dyDescent="0.35">
      <c r="A112" s="32"/>
      <c r="B112" s="13" t="s">
        <v>69</v>
      </c>
      <c r="C112" s="14">
        <v>-8531</v>
      </c>
      <c r="D112" s="14">
        <v>-14483</v>
      </c>
      <c r="E112" s="14">
        <v>-8589</v>
      </c>
      <c r="F112" s="14">
        <v>-9305</v>
      </c>
      <c r="G112" s="14">
        <f t="shared" si="18"/>
        <v>-40908</v>
      </c>
      <c r="H112" s="14">
        <f>-732+H113</f>
        <v>-9432</v>
      </c>
      <c r="I112" s="14">
        <f>943+I113</f>
        <v>-6557</v>
      </c>
    </row>
    <row r="113" spans="1:9" s="21" customFormat="1" ht="24.75" customHeight="1" x14ac:dyDescent="0.35">
      <c r="A113" s="34"/>
      <c r="B113" s="19" t="s">
        <v>34</v>
      </c>
      <c r="C113" s="22">
        <v>-7918</v>
      </c>
      <c r="D113" s="22">
        <v>-13540</v>
      </c>
      <c r="E113" s="22">
        <v>-7906</v>
      </c>
      <c r="F113" s="22">
        <v>-9000</v>
      </c>
      <c r="G113" s="22">
        <f t="shared" si="18"/>
        <v>-38364</v>
      </c>
      <c r="H113" s="57">
        <v>-8700</v>
      </c>
      <c r="I113" s="57">
        <v>-7500</v>
      </c>
    </row>
    <row r="114" spans="1:9" s="9" customFormat="1" ht="24.75" customHeight="1" x14ac:dyDescent="0.35">
      <c r="A114" s="32"/>
      <c r="B114" s="13" t="s">
        <v>70</v>
      </c>
      <c r="C114" s="33">
        <v>2390</v>
      </c>
      <c r="D114" s="33">
        <v>385</v>
      </c>
      <c r="E114" s="33">
        <v>2678</v>
      </c>
      <c r="F114" s="33">
        <v>3171</v>
      </c>
      <c r="G114" s="33">
        <f t="shared" si="18"/>
        <v>8624</v>
      </c>
      <c r="H114" s="33">
        <v>3121</v>
      </c>
      <c r="I114" s="33">
        <v>1036</v>
      </c>
    </row>
    <row r="115" spans="1:9" s="9" customFormat="1" ht="24.75" customHeight="1" x14ac:dyDescent="0.3">
      <c r="A115" s="32"/>
      <c r="B115" s="10" t="s">
        <v>71</v>
      </c>
      <c r="C115" s="35">
        <f t="shared" ref="C115:I115" si="33">SUM(C116:C120)</f>
        <v>-5004</v>
      </c>
      <c r="D115" s="35">
        <f t="shared" si="33"/>
        <v>-10646</v>
      </c>
      <c r="E115" s="35">
        <f t="shared" si="33"/>
        <v>3431</v>
      </c>
      <c r="F115" s="35">
        <f t="shared" si="33"/>
        <v>-4361</v>
      </c>
      <c r="G115" s="35">
        <f t="shared" si="18"/>
        <v>-16580</v>
      </c>
      <c r="H115" s="35">
        <f t="shared" si="33"/>
        <v>-6090</v>
      </c>
      <c r="I115" s="35">
        <f t="shared" si="33"/>
        <v>-8919</v>
      </c>
    </row>
    <row r="116" spans="1:9" s="9" customFormat="1" ht="24.75" customHeight="1" x14ac:dyDescent="0.35">
      <c r="A116" s="32"/>
      <c r="B116" s="13" t="s">
        <v>72</v>
      </c>
      <c r="C116" s="33">
        <v>0</v>
      </c>
      <c r="D116" s="33">
        <v>0</v>
      </c>
      <c r="E116" s="33">
        <v>0</v>
      </c>
      <c r="F116" s="33">
        <v>0</v>
      </c>
      <c r="G116" s="33">
        <f t="shared" si="18"/>
        <v>0</v>
      </c>
      <c r="H116" s="33">
        <v>0</v>
      </c>
      <c r="I116" s="33">
        <v>0</v>
      </c>
    </row>
    <row r="117" spans="1:9" s="9" customFormat="1" ht="24.75" customHeight="1" x14ac:dyDescent="0.35">
      <c r="A117" s="32"/>
      <c r="B117" s="13" t="s">
        <v>73</v>
      </c>
      <c r="C117" s="33">
        <v>19</v>
      </c>
      <c r="D117" s="33">
        <v>1</v>
      </c>
      <c r="E117" s="33">
        <v>-3</v>
      </c>
      <c r="F117" s="33">
        <v>30</v>
      </c>
      <c r="G117" s="33">
        <f t="shared" si="18"/>
        <v>47</v>
      </c>
      <c r="H117" s="33">
        <v>-14</v>
      </c>
      <c r="I117" s="33">
        <v>-17</v>
      </c>
    </row>
    <row r="118" spans="1:9" s="9" customFormat="1" ht="24.75" customHeight="1" x14ac:dyDescent="0.35">
      <c r="A118" s="32"/>
      <c r="B118" s="13" t="s">
        <v>74</v>
      </c>
      <c r="C118" s="33">
        <v>0</v>
      </c>
      <c r="D118" s="33">
        <v>-47</v>
      </c>
      <c r="E118" s="33">
        <v>-98</v>
      </c>
      <c r="F118" s="33">
        <v>-47</v>
      </c>
      <c r="G118" s="33">
        <f t="shared" si="18"/>
        <v>-192</v>
      </c>
      <c r="H118" s="33">
        <v>-4</v>
      </c>
      <c r="I118" s="33">
        <v>-25</v>
      </c>
    </row>
    <row r="119" spans="1:9" s="9" customFormat="1" ht="24.75" customHeight="1" x14ac:dyDescent="0.35">
      <c r="A119" s="32"/>
      <c r="B119" s="13" t="s">
        <v>75</v>
      </c>
      <c r="C119" s="33">
        <v>-5023</v>
      </c>
      <c r="D119" s="33">
        <v>-10600</v>
      </c>
      <c r="E119" s="33">
        <v>3532</v>
      </c>
      <c r="F119" s="33">
        <v>-4344</v>
      </c>
      <c r="G119" s="33">
        <f t="shared" si="18"/>
        <v>-16435</v>
      </c>
      <c r="H119" s="33">
        <v>-6072</v>
      </c>
      <c r="I119" s="33">
        <v>-8877</v>
      </c>
    </row>
    <row r="120" spans="1:9" s="9" customFormat="1" ht="24.75" customHeight="1" x14ac:dyDescent="0.35">
      <c r="A120" s="32"/>
      <c r="B120" s="13" t="s">
        <v>76</v>
      </c>
      <c r="C120" s="36">
        <v>0</v>
      </c>
      <c r="D120" s="36">
        <v>0</v>
      </c>
      <c r="E120" s="36">
        <v>0</v>
      </c>
      <c r="F120" s="36">
        <v>0</v>
      </c>
      <c r="G120" s="36">
        <f t="shared" si="18"/>
        <v>0</v>
      </c>
      <c r="H120" s="64">
        <v>0</v>
      </c>
      <c r="I120" s="64">
        <v>0</v>
      </c>
    </row>
    <row r="121" spans="1:9" s="9" customFormat="1" ht="24.75" customHeight="1" x14ac:dyDescent="0.3">
      <c r="A121" s="32" t="s">
        <v>77</v>
      </c>
      <c r="B121" s="10" t="s">
        <v>78</v>
      </c>
      <c r="C121" s="35">
        <f>-(C80+C7)-1</f>
        <v>-931.62400821147457</v>
      </c>
      <c r="D121" s="35">
        <f t="shared" ref="D121:I121" si="34">-(D80+D7)</f>
        <v>1366.3461954625382</v>
      </c>
      <c r="E121" s="35">
        <f t="shared" si="34"/>
        <v>-478.27788082319603</v>
      </c>
      <c r="F121" s="35">
        <f t="shared" si="34"/>
        <v>3057.6630621192453</v>
      </c>
      <c r="G121" s="35">
        <f t="shared" si="18"/>
        <v>3014.1073685471129</v>
      </c>
      <c r="H121" s="35">
        <f t="shared" si="34"/>
        <v>-2433</v>
      </c>
      <c r="I121" s="35">
        <f t="shared" si="34"/>
        <v>4978.2000000000007</v>
      </c>
    </row>
    <row r="122" spans="1:9" s="9" customFormat="1" ht="7.5" customHeight="1" thickBot="1" x14ac:dyDescent="0.4">
      <c r="A122" s="37"/>
      <c r="B122" s="38"/>
      <c r="C122" s="40"/>
      <c r="D122" s="41"/>
      <c r="E122" s="41"/>
      <c r="F122" s="42"/>
      <c r="G122" s="39"/>
      <c r="H122" s="42"/>
      <c r="I122" s="42"/>
    </row>
    <row r="123" spans="1:9" s="5" customFormat="1" ht="24.75" customHeight="1" x14ac:dyDescent="0.3">
      <c r="A123" s="43" t="s">
        <v>82</v>
      </c>
      <c r="B123" s="44"/>
      <c r="C123" s="43"/>
      <c r="D123" s="45"/>
    </row>
    <row r="124" spans="1:9" s="5" customFormat="1" ht="20.25" x14ac:dyDescent="0.3">
      <c r="A124" s="46" t="s">
        <v>79</v>
      </c>
      <c r="D124" s="45"/>
      <c r="H124" s="70"/>
    </row>
    <row r="125" spans="1:9" ht="20.25" x14ac:dyDescent="0.3">
      <c r="A125" s="46" t="s">
        <v>80</v>
      </c>
      <c r="C125" s="68"/>
      <c r="D125" s="68"/>
      <c r="E125" s="68"/>
      <c r="F125" s="68"/>
      <c r="G125" s="68"/>
      <c r="H125" s="68"/>
      <c r="I125" s="68"/>
    </row>
    <row r="126" spans="1:9" ht="23.25" x14ac:dyDescent="0.35">
      <c r="C126" s="49"/>
      <c r="D126" s="49"/>
      <c r="E126" s="49"/>
      <c r="F126" s="49"/>
      <c r="G126" s="49"/>
      <c r="H126" s="49"/>
      <c r="I126" s="49"/>
    </row>
    <row r="128" spans="1:9" x14ac:dyDescent="0.3">
      <c r="C128" s="68"/>
      <c r="D128" s="68"/>
      <c r="E128" s="68"/>
      <c r="F128" s="68"/>
      <c r="G128" s="68"/>
      <c r="H128" s="68"/>
    </row>
    <row r="129" spans="3:8" x14ac:dyDescent="0.3">
      <c r="C129" s="68"/>
      <c r="D129" s="68"/>
      <c r="E129" s="68"/>
      <c r="F129" s="68"/>
      <c r="G129" s="68"/>
      <c r="H129" s="68"/>
    </row>
    <row r="132" spans="3:8" x14ac:dyDescent="0.3">
      <c r="C132" s="68"/>
      <c r="D132" s="68"/>
      <c r="E132" s="68"/>
      <c r="F132" s="68"/>
      <c r="G132" s="68"/>
      <c r="H132" s="68"/>
    </row>
    <row r="135" spans="3:8" x14ac:dyDescent="0.3">
      <c r="C135" s="68"/>
      <c r="D135" s="68"/>
      <c r="E135" s="68"/>
      <c r="F135" s="68"/>
      <c r="G135" s="68"/>
      <c r="H135" s="68"/>
    </row>
    <row r="137" spans="3:8" x14ac:dyDescent="0.3">
      <c r="C137" s="68"/>
      <c r="D137" s="68"/>
      <c r="E137" s="68"/>
      <c r="F137" s="68"/>
      <c r="G137" s="68"/>
      <c r="H137" s="68"/>
    </row>
    <row r="139" spans="3:8" x14ac:dyDescent="0.3">
      <c r="C139" s="68"/>
      <c r="D139" s="68"/>
      <c r="E139" s="68"/>
      <c r="F139" s="68"/>
      <c r="G139" s="68"/>
      <c r="H139" s="68"/>
    </row>
  </sheetData>
  <mergeCells count="11">
    <mergeCell ref="A1:H2"/>
    <mergeCell ref="A57:A58"/>
    <mergeCell ref="B57:B58"/>
    <mergeCell ref="C57:E57"/>
    <mergeCell ref="G57:G58"/>
    <mergeCell ref="A4:A5"/>
    <mergeCell ref="B4:B5"/>
    <mergeCell ref="C4:F4"/>
    <mergeCell ref="G4:G5"/>
    <mergeCell ref="H4:I4"/>
    <mergeCell ref="H57:I57"/>
  </mergeCells>
  <pageMargins left="0" right="0" top="0" bottom="0" header="0" footer="0"/>
  <pageSetup paperSize="9" scale="44" orientation="portrait" r:id="rId1"/>
  <headerFooter scaleWithDoc="0" alignWithMargins="0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51</vt:lpstr>
      <vt:lpstr>'51'!Print_Area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Satishingh Jugoo</dc:creator>
  <cp:lastModifiedBy>M Thancanamootoo</cp:lastModifiedBy>
  <cp:lastPrinted>2014-09-11T06:45:21Z</cp:lastPrinted>
  <dcterms:created xsi:type="dcterms:W3CDTF">2014-03-10T12:40:49Z</dcterms:created>
  <dcterms:modified xsi:type="dcterms:W3CDTF">2014-09-11T06:46:25Z</dcterms:modified>
</cp:coreProperties>
</file>