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'49a-b'!$A$1:$J$61</definedName>
  </definedNames>
  <calcPr fullCalcOnLoad="1"/>
</workbook>
</file>

<file path=xl/sharedStrings.xml><?xml version="1.0" encoding="utf-8"?>
<sst xmlns="http://schemas.openxmlformats.org/spreadsheetml/2006/main" count="155" uniqueCount="85">
  <si>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</si>
  <si>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</si>
  <si>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</si>
  <si>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</si>
  <si>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</si>
  <si>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</si>
  <si>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</si>
  <si>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</si>
  <si>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</si>
  <si>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</si>
  <si>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</si>
  <si>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</si>
  <si>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</si>
  <si>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</si>
  <si>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</si>
  <si>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</si>
  <si>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</si>
  <si>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</si>
  <si>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</si>
  <si>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</si>
  <si>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</si>
  <si>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</si>
  <si>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</si>
  <si>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</si>
  <si>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</si>
  <si>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</si>
  <si>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</si>
  <si>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</si>
  <si>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</si>
  <si>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</si>
  <si>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</si>
  <si>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</si>
  <si>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</si>
  <si>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</si>
  <si>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</si>
  <si>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</si>
  <si>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</si>
  <si>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r>
      <t>1</t>
    </r>
    <r>
      <rPr>
        <i/>
        <sz val="9"/>
        <rFont val="Arial"/>
        <family val="2"/>
      </rPr>
      <t xml:space="preserve"> Revised.</t>
    </r>
  </si>
  <si>
    <t>(Excluding GBC1s)</t>
  </si>
  <si>
    <t>2009</t>
  </si>
  <si>
    <t>E</t>
  </si>
  <si>
    <t>Water supply; sewerage, waste management and remediation
activities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</si>
  <si>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</si>
  <si>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</si>
  <si>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</si>
  <si>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</si>
  <si>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</si>
  <si>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</si>
  <si>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r>
      <t>^</t>
    </r>
    <r>
      <rPr>
        <i/>
        <sz val="9"/>
        <rFont val="Arial"/>
        <family val="2"/>
      </rPr>
      <t xml:space="preserve">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</si>
  <si>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t>Region / Economy</t>
  </si>
  <si>
    <t xml:space="preserve">  Developed countries</t>
  </si>
  <si>
    <t xml:space="preserve">    Europe</t>
  </si>
  <si>
    <t xml:space="preserve">      European Union 27</t>
  </si>
  <si>
    <t xml:space="preserve">           France</t>
  </si>
  <si>
    <t xml:space="preserve">      Switzerland</t>
  </si>
  <si>
    <t xml:space="preserve">      Other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</si>
  <si>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</si>
  <si>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</si>
  <si>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</si>
  <si>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</si>
  <si>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</si>
  <si>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</si>
  <si>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</si>
  <si>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</si>
  <si>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</si>
  <si>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</si>
  <si>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Other</t>
  </si>
  <si>
    <t xml:space="preserve">    Asia and Oceania</t>
  </si>
  <si>
    <t xml:space="preserve">     Asia </t>
  </si>
  <si>
    <t xml:space="preserve">  Unspecified</t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</si>
  <si>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</si>
  <si>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 xml:space="preserve">    North  and Central America</t>
  </si>
  <si>
    <r>
      <t xml:space="preserve">Sector (ISIC </t>
    </r>
    <r>
      <rPr>
        <b/>
        <vertAlign val="superscript"/>
        <sz val="10"/>
        <rFont val="Arial"/>
        <family val="2"/>
      </rPr>
      <t>^</t>
    </r>
    <r>
      <rPr>
        <b/>
        <sz val="10"/>
        <rFont val="Arial"/>
        <family val="2"/>
      </rPr>
      <t xml:space="preserve"> 1 digit)</t>
    </r>
  </si>
  <si>
    <r>
      <t>2010</t>
    </r>
    <r>
      <rPr>
        <b/>
        <vertAlign val="superscript"/>
        <sz val="10"/>
        <rFont val="Arial"/>
        <family val="2"/>
      </rPr>
      <t xml:space="preserve"> </t>
    </r>
  </si>
  <si>
    <r>
      <t xml:space="preserve">2011 </t>
    </r>
    <r>
      <rPr>
        <b/>
        <vertAlign val="superscript"/>
        <sz val="10"/>
        <rFont val="Arial"/>
        <family val="2"/>
      </rPr>
      <t>1</t>
    </r>
  </si>
  <si>
    <r>
      <t xml:space="preserve">2012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</si>
  <si>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2013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</si>
  <si>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South Asia</t>
  </si>
  <si>
    <t>East Asia</t>
  </si>
  <si>
    <t xml:space="preserve">            West Asia</t>
  </si>
  <si>
    <t xml:space="preserve">                 United Arab Emirates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</si>
  <si>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</si>
  <si>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t xml:space="preserve">            South and East Asia*</t>
  </si>
  <si>
    <t>Table 49a: Direct Investment Abroad by Sector: 2007 - 2013</t>
  </si>
  <si>
    <t>Table 49b: Direct Investment Abroad by Geographical Destination : 2007 - 2013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</si>
</sst>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  <numFmt numFmtId="192" formatCode="[$-809]dd\ mmmm\ yyyy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right" vertical="center"/>
      <protection/>
    </xf>
    <xf numFmtId="0" fontId="6" fillId="0" borderId="10" xfId="56" applyFont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center"/>
      <protection/>
    </xf>
    <xf numFmtId="0" fontId="9" fillId="0" borderId="0" xfId="56" applyNumberFormat="1" applyFont="1" applyFill="1" applyAlignment="1">
      <alignment horizontal="centerContinuous" vertical="center"/>
      <protection/>
    </xf>
    <xf numFmtId="0" fontId="6" fillId="0" borderId="0" xfId="56" applyFont="1" applyFill="1" applyAlignment="1">
      <alignment vertical="center"/>
      <protection/>
    </xf>
    <xf numFmtId="0" fontId="1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6" fillId="0" borderId="10" xfId="56" applyFont="1" applyFill="1" applyBorder="1" applyAlignment="1">
      <alignment horizontal="right" vertical="center"/>
      <protection/>
    </xf>
    <xf numFmtId="0" fontId="3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left"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>
      <alignment/>
      <protection/>
    </xf>
    <xf numFmtId="180" fontId="4" fillId="0" borderId="0" xfId="56" applyNumberFormat="1" applyFont="1" applyFill="1" applyBorder="1" applyAlignment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/>
      <protection/>
    </xf>
    <xf numFmtId="0" fontId="0" fillId="32" borderId="12" xfId="56" applyFont="1" applyFill="1" applyBorder="1" applyAlignment="1">
      <alignment vertical="center" wrapText="1"/>
      <protection/>
    </xf>
    <xf numFmtId="3" fontId="0" fillId="0" borderId="13" xfId="56" applyNumberFormat="1" applyFont="1" applyFill="1" applyBorder="1" applyAlignment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/>
      <protection/>
    </xf>
    <xf numFmtId="0" fontId="0" fillId="32" borderId="14" xfId="56" applyFont="1" applyFill="1" applyBorder="1" applyAlignment="1">
      <alignment vertical="center" wrapText="1"/>
      <protection/>
    </xf>
    <xf numFmtId="37" fontId="0" fillId="0" borderId="15" xfId="56" applyNumberFormat="1" applyFont="1" applyFill="1" applyBorder="1" applyAlignment="1">
      <alignment horizontal="center" vertical="center" wrapText="1"/>
      <protection/>
    </xf>
    <xf numFmtId="3" fontId="10" fillId="0" borderId="16" xfId="56" applyNumberFormat="1" applyFont="1" applyFill="1" applyBorder="1" applyAlignment="1">
      <alignment horizontal="center" vertical="center"/>
      <protection/>
    </xf>
    <xf numFmtId="0" fontId="10" fillId="32" borderId="17" xfId="56" applyNumberFormat="1" applyFont="1" applyFill="1" applyBorder="1" applyAlignment="1">
      <alignment horizontal="center" vertical="center"/>
      <protection/>
    </xf>
    <xf numFmtId="49" fontId="10" fillId="32" borderId="17" xfId="56" applyNumberFormat="1" applyFont="1" applyFill="1" applyBorder="1" applyAlignment="1">
      <alignment horizontal="center" vertical="center"/>
      <protection/>
    </xf>
    <xf numFmtId="49" fontId="10" fillId="32" borderId="17" xfId="56" applyNumberFormat="1" applyFont="1" applyFill="1" applyBorder="1" applyAlignment="1">
      <alignment horizontal="center" vertical="center" wrapText="1"/>
      <protection/>
    </xf>
    <xf numFmtId="3" fontId="10" fillId="0" borderId="18" xfId="56" applyNumberFormat="1" applyFont="1" applyFill="1" applyBorder="1" applyAlignment="1">
      <alignment horizontal="center" vertical="center"/>
      <protection/>
    </xf>
    <xf numFmtId="3" fontId="10" fillId="0" borderId="15" xfId="56" applyNumberFormat="1" applyFont="1" applyFill="1" applyBorder="1" applyAlignment="1">
      <alignment horizontal="center" vertical="center"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0" fontId="0" fillId="32" borderId="19" xfId="56" applyFont="1" applyFill="1" applyBorder="1" applyAlignment="1">
      <alignment horizontal="left" vertical="center"/>
      <protection/>
    </xf>
    <xf numFmtId="0" fontId="0" fillId="32" borderId="20" xfId="56" applyFont="1" applyFill="1" applyBorder="1" applyAlignment="1">
      <alignment vertical="center"/>
      <protection/>
    </xf>
    <xf numFmtId="3" fontId="0" fillId="0" borderId="15" xfId="56" applyNumberFormat="1" applyFont="1" applyFill="1" applyBorder="1" applyAlignment="1">
      <alignment horizontal="center" vertical="center"/>
      <protection/>
    </xf>
    <xf numFmtId="3" fontId="0" fillId="0" borderId="19" xfId="56" applyNumberFormat="1" applyFont="1" applyFill="1" applyBorder="1" applyAlignment="1">
      <alignment horizontal="center" vertical="center"/>
      <protection/>
    </xf>
    <xf numFmtId="43" fontId="10" fillId="0" borderId="15" xfId="56" applyNumberFormat="1" applyFont="1" applyFill="1" applyBorder="1" applyAlignment="1">
      <alignment horizontal="center" vertical="center"/>
      <protection/>
    </xf>
    <xf numFmtId="3" fontId="0" fillId="0" borderId="21" xfId="56" applyNumberFormat="1" applyFont="1" applyBorder="1" applyAlignment="1">
      <alignment horizontal="center" vertical="center"/>
      <protection/>
    </xf>
    <xf numFmtId="190" fontId="10" fillId="0" borderId="15" xfId="56" applyNumberFormat="1" applyFont="1" applyFill="1" applyBorder="1" applyAlignment="1">
      <alignment horizontal="center" vertical="center"/>
      <protection/>
    </xf>
    <xf numFmtId="3" fontId="0" fillId="0" borderId="13" xfId="56" applyNumberFormat="1" applyFont="1" applyBorder="1" applyAlignment="1">
      <alignment horizontal="center" vertical="center"/>
      <protection/>
    </xf>
    <xf numFmtId="0" fontId="10" fillId="32" borderId="19" xfId="56" applyFont="1" applyFill="1" applyBorder="1" applyAlignment="1">
      <alignment horizontal="left" vertical="center"/>
      <protection/>
    </xf>
    <xf numFmtId="43" fontId="0" fillId="0" borderId="15" xfId="56" applyNumberFormat="1" applyFont="1" applyFill="1" applyBorder="1" applyAlignment="1">
      <alignment horizontal="center" vertical="center"/>
      <protection/>
    </xf>
    <xf numFmtId="43" fontId="0" fillId="0" borderId="15" xfId="56" applyNumberFormat="1" applyFont="1" applyFill="1" applyBorder="1" applyAlignment="1">
      <alignment/>
      <protection/>
    </xf>
    <xf numFmtId="43" fontId="10" fillId="0" borderId="15" xfId="56" applyNumberFormat="1" applyFont="1" applyFill="1" applyBorder="1" applyAlignment="1">
      <alignment vertical="center"/>
      <protection/>
    </xf>
    <xf numFmtId="0" fontId="0" fillId="32" borderId="19" xfId="56" applyFont="1" applyFill="1" applyBorder="1" applyAlignment="1">
      <alignment horizontal="right" vertical="center"/>
      <protection/>
    </xf>
    <xf numFmtId="43" fontId="10" fillId="0" borderId="19" xfId="56" applyNumberFormat="1" applyFont="1" applyFill="1" applyBorder="1" applyAlignment="1">
      <alignment horizontal="center" vertical="center"/>
      <protection/>
    </xf>
    <xf numFmtId="0" fontId="10" fillId="32" borderId="22" xfId="56" applyFont="1" applyFill="1" applyBorder="1" applyAlignment="1">
      <alignment horizontal="left" vertical="center"/>
      <protection/>
    </xf>
    <xf numFmtId="0" fontId="0" fillId="32" borderId="23" xfId="56" applyFont="1" applyFill="1" applyBorder="1" applyAlignment="1">
      <alignment vertical="center"/>
      <protection/>
    </xf>
    <xf numFmtId="3" fontId="10" fillId="0" borderId="22" xfId="56" applyNumberFormat="1" applyFont="1" applyFill="1" applyBorder="1" applyAlignment="1">
      <alignment horizontal="center" vertical="center"/>
      <protection/>
    </xf>
    <xf numFmtId="3" fontId="0" fillId="0" borderId="22" xfId="56" applyNumberFormat="1" applyFont="1" applyFill="1" applyBorder="1" applyAlignment="1">
      <alignment horizontal="center" vertical="center"/>
      <protection/>
    </xf>
    <xf numFmtId="43" fontId="10" fillId="0" borderId="24" xfId="56" applyNumberFormat="1" applyFont="1" applyFill="1" applyBorder="1" applyAlignment="1">
      <alignment horizontal="center" vertical="center"/>
      <protection/>
    </xf>
    <xf numFmtId="43" fontId="1" fillId="0" borderId="0" xfId="56" applyNumberFormat="1" applyFont="1" applyAlignment="1">
      <alignment vertical="center"/>
      <protection/>
    </xf>
    <xf numFmtId="49" fontId="10" fillId="32" borderId="18" xfId="56" applyNumberFormat="1" applyFont="1" applyFill="1" applyBorder="1" applyAlignment="1">
      <alignment horizontal="center" vertical="center" wrapText="1"/>
      <protection/>
    </xf>
    <xf numFmtId="49" fontId="10" fillId="32" borderId="24" xfId="56" applyNumberFormat="1" applyFont="1" applyFill="1" applyBorder="1" applyAlignment="1">
      <alignment horizontal="center" vertical="center" wrapText="1"/>
      <protection/>
    </xf>
    <xf numFmtId="0" fontId="10" fillId="32" borderId="25" xfId="56" applyFont="1" applyFill="1" applyBorder="1" applyAlignment="1">
      <alignment horizontal="center" vertical="center" wrapText="1"/>
      <protection/>
    </xf>
    <xf numFmtId="0" fontId="0" fillId="32" borderId="26" xfId="56" applyFont="1" applyFill="1" applyBorder="1" applyAlignment="1">
      <alignment horizontal="center" vertical="center" wrapText="1"/>
      <protection/>
    </xf>
    <xf numFmtId="49" fontId="10" fillId="32" borderId="12" xfId="56" applyNumberFormat="1" applyFont="1" applyFill="1" applyBorder="1" applyAlignment="1">
      <alignment horizontal="center" vertical="center" wrapText="1"/>
      <protection/>
    </xf>
    <xf numFmtId="49" fontId="10" fillId="32" borderId="27" xfId="56" applyNumberFormat="1" applyFont="1" applyFill="1" applyBorder="1" applyAlignment="1">
      <alignment horizontal="center" vertical="center" wrapText="1"/>
      <protection/>
    </xf>
    <xf numFmtId="0" fontId="10" fillId="32" borderId="28" xfId="56" applyFont="1" applyFill="1" applyBorder="1" applyAlignment="1">
      <alignment horizontal="center" vertical="center" wrapText="1"/>
      <protection/>
    </xf>
    <xf numFmtId="0" fontId="10" fillId="32" borderId="29" xfId="56" applyFont="1" applyFill="1" applyBorder="1" applyAlignment="1">
      <alignment horizontal="center" vertical="center" wrapText="1"/>
      <protection/>
    </xf>
    <xf numFmtId="0" fontId="0" fillId="32" borderId="19" xfId="56" applyFont="1" applyFill="1" applyBorder="1" applyAlignment="1">
      <alignment horizontal="left" vertical="center"/>
      <protection/>
    </xf>
    <xf numFmtId="0" fontId="0" fillId="32" borderId="20" xfId="56" applyFont="1" applyFill="1" applyBorder="1" applyAlignment="1">
      <alignment horizontal="left" vertical="center"/>
      <protection/>
    </xf>
    <xf numFmtId="0" fontId="10" fillId="32" borderId="30" xfId="56" applyFont="1" applyFill="1" applyBorder="1" applyAlignment="1">
      <alignment horizontal="left" vertical="center"/>
      <protection/>
    </xf>
    <xf numFmtId="0" fontId="10" fillId="32" borderId="31" xfId="56" applyFont="1" applyFill="1" applyBorder="1" applyAlignment="1">
      <alignment horizontal="left" vertical="center"/>
      <protection/>
    </xf>
    <xf numFmtId="0" fontId="10" fillId="32" borderId="19" xfId="56" applyFont="1" applyFill="1" applyBorder="1" applyAlignment="1">
      <alignment horizontal="left" vertical="center"/>
      <protection/>
    </xf>
    <xf numFmtId="0" fontId="10" fillId="32" borderId="20" xfId="56" applyFont="1" applyFill="1" applyBorder="1" applyAlignment="1">
      <alignment horizontal="left" vertical="center"/>
      <protection/>
    </xf>
    <xf numFmtId="0" fontId="10" fillId="32" borderId="32" xfId="56" applyFont="1" applyFill="1" applyBorder="1" applyAlignment="1">
      <alignment horizontal="center" vertical="center"/>
      <protection/>
    </xf>
    <xf numFmtId="0" fontId="10" fillId="32" borderId="33" xfId="56" applyFont="1" applyFill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left" vertical="center" wrapText="1"/>
      <protection/>
    </xf>
    <xf numFmtId="0" fontId="0" fillId="0" borderId="34" xfId="56" applyFont="1" applyFill="1" applyBorder="1" applyAlignment="1">
      <alignment horizontal="left" vertical="center" wrapText="1"/>
      <protection/>
    </xf>
    <xf numFmtId="0" fontId="0" fillId="0" borderId="34" xfId="56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5">
      <selection activeCell="M51" sqref="M51"/>
    </sheetView>
  </sheetViews>
  <sheetFormatPr defaultColWidth="9.140625" defaultRowHeight="12.75"/>
  <cols>
    <col min="1" max="1" width="14.421875" style="5" customWidth="1"/>
    <col min="2" max="2" width="28.140625" style="5" customWidth="1"/>
    <col min="3" max="3" width="8.7109375" style="5" hidden="1" customWidth="1"/>
    <col min="4" max="9" width="8.7109375" style="5" customWidth="1"/>
    <col min="10" max="10" width="9.421875" style="5" customWidth="1"/>
    <col min="11" max="16" width="9.140625" style="5" customWidth="1"/>
    <col min="17" max="17" width="10.00390625" style="5" bestFit="1" customWidth="1"/>
    <col min="18" max="16384" width="9.140625" style="5" customWidth="1"/>
  </cols>
  <sheetData>
    <row r="1" spans="1:6" s="3" customFormat="1" ht="16.5">
      <c r="A1" s="1" t="s">
        <v>83</v>
      </c>
      <c r="B1" s="2"/>
      <c r="E1" s="4"/>
      <c r="F1" s="4"/>
    </row>
    <row r="2" spans="1:6" s="3" customFormat="1" ht="15.75" customHeight="1">
      <c r="A2" s="1" t="s">
        <v>38</v>
      </c>
      <c r="B2" s="2"/>
      <c r="E2" s="4"/>
      <c r="F2" s="4"/>
    </row>
    <row r="3" spans="4:10" ht="9.75" customHeight="1">
      <c r="D3" s="6"/>
      <c r="E3" s="6"/>
      <c r="I3" s="7"/>
      <c r="J3" s="7" t="s">
        <v>16</v>
      </c>
    </row>
    <row r="4" spans="1:10" s="8" customFormat="1" ht="12" customHeight="1">
      <c r="A4" s="61" t="s">
        <v>72</v>
      </c>
      <c r="B4" s="63" t="s">
        <v>9</v>
      </c>
      <c r="C4" s="57" t="s">
        <v>14</v>
      </c>
      <c r="D4" s="57" t="s">
        <v>18</v>
      </c>
      <c r="E4" s="57" t="s">
        <v>19</v>
      </c>
      <c r="F4" s="57" t="s">
        <v>39</v>
      </c>
      <c r="G4" s="57" t="s">
        <v>73</v>
      </c>
      <c r="H4" s="57" t="s">
        <v>74</v>
      </c>
      <c r="I4" s="57" t="s">
        <v>75</v>
      </c>
      <c r="J4" s="57" t="s">
        <v>76</v>
      </c>
    </row>
    <row r="5" spans="1:10" s="8" customFormat="1" ht="19.5" customHeight="1">
      <c r="A5" s="62"/>
      <c r="B5" s="64"/>
      <c r="C5" s="58"/>
      <c r="D5" s="58"/>
      <c r="E5" s="58"/>
      <c r="F5" s="58"/>
      <c r="G5" s="58"/>
      <c r="H5" s="58"/>
      <c r="I5" s="58"/>
      <c r="J5" s="58"/>
    </row>
    <row r="6" spans="1:10" s="8" customFormat="1" ht="19.5" customHeight="1">
      <c r="A6" s="24" t="s">
        <v>0</v>
      </c>
      <c r="B6" s="25" t="s">
        <v>20</v>
      </c>
      <c r="C6" s="26">
        <v>270.8</v>
      </c>
      <c r="D6" s="26">
        <v>112.9</v>
      </c>
      <c r="E6" s="26">
        <f>2.8+6.98</f>
        <v>9.780000000000001</v>
      </c>
      <c r="F6" s="26">
        <v>0.905</v>
      </c>
      <c r="G6" s="26">
        <v>10.1</v>
      </c>
      <c r="H6" s="26">
        <v>531</v>
      </c>
      <c r="I6" s="26">
        <v>81</v>
      </c>
      <c r="J6" s="26">
        <v>1.6</v>
      </c>
    </row>
    <row r="7" spans="1:10" s="8" customFormat="1" ht="19.5" customHeight="1">
      <c r="A7" s="27" t="s">
        <v>21</v>
      </c>
      <c r="B7" s="28" t="s">
        <v>10</v>
      </c>
      <c r="C7" s="29">
        <v>335.3</v>
      </c>
      <c r="D7" s="29">
        <v>235.3</v>
      </c>
      <c r="E7" s="29">
        <f>14.3+190.9</f>
        <v>205.20000000000002</v>
      </c>
      <c r="F7" s="29">
        <v>114.2</v>
      </c>
      <c r="G7" s="29">
        <v>347.4</v>
      </c>
      <c r="H7" s="29">
        <f>192.5+592</f>
        <v>784.5</v>
      </c>
      <c r="I7" s="29">
        <v>342</v>
      </c>
      <c r="J7" s="29">
        <v>19</v>
      </c>
    </row>
    <row r="8" spans="1:10" s="8" customFormat="1" ht="24.75" customHeight="1">
      <c r="A8" s="27" t="s">
        <v>1</v>
      </c>
      <c r="B8" s="28" t="s">
        <v>22</v>
      </c>
      <c r="C8" s="29" t="s">
        <v>13</v>
      </c>
      <c r="D8" s="29" t="s">
        <v>13</v>
      </c>
      <c r="E8" s="29" t="s">
        <v>13</v>
      </c>
      <c r="F8" s="29" t="s">
        <v>13</v>
      </c>
      <c r="G8" s="29">
        <v>15.56</v>
      </c>
      <c r="H8" s="29" t="s">
        <v>13</v>
      </c>
      <c r="I8" s="29" t="s">
        <v>13</v>
      </c>
      <c r="J8" s="29" t="s">
        <v>13</v>
      </c>
    </row>
    <row r="9" spans="1:10" s="8" customFormat="1" ht="34.5" customHeight="1">
      <c r="A9" s="27" t="s">
        <v>40</v>
      </c>
      <c r="B9" s="28" t="s">
        <v>41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>
        <v>1</v>
      </c>
      <c r="I9" s="29">
        <v>6</v>
      </c>
      <c r="J9" s="29" t="s">
        <v>13</v>
      </c>
    </row>
    <row r="10" spans="1:10" s="8" customFormat="1" ht="19.5" customHeight="1">
      <c r="A10" s="27" t="s">
        <v>2</v>
      </c>
      <c r="B10" s="28" t="s">
        <v>11</v>
      </c>
      <c r="C10" s="26">
        <v>26</v>
      </c>
      <c r="D10" s="26">
        <v>29.968</v>
      </c>
      <c r="E10" s="26">
        <v>2.471</v>
      </c>
      <c r="F10" s="26">
        <v>3.8</v>
      </c>
      <c r="G10" s="29" t="s">
        <v>13</v>
      </c>
      <c r="H10" s="29">
        <f>115.65+41</f>
        <v>156.65</v>
      </c>
      <c r="I10" s="29">
        <v>114</v>
      </c>
      <c r="J10" s="29">
        <v>11.2</v>
      </c>
    </row>
    <row r="11" spans="1:10" s="8" customFormat="1" ht="23.25" customHeight="1">
      <c r="A11" s="27" t="s">
        <v>3</v>
      </c>
      <c r="B11" s="28" t="s">
        <v>23</v>
      </c>
      <c r="C11" s="26">
        <v>5.508</v>
      </c>
      <c r="D11" s="26">
        <v>17.232</v>
      </c>
      <c r="E11" s="26">
        <f>3.388+18.834</f>
        <v>22.222</v>
      </c>
      <c r="F11" s="26">
        <v>33.9</v>
      </c>
      <c r="G11" s="26">
        <v>0.89</v>
      </c>
      <c r="H11" s="26">
        <f>19+28.6819</f>
        <v>47.6819</v>
      </c>
      <c r="I11" s="26">
        <v>68</v>
      </c>
      <c r="J11" s="26">
        <v>49.8</v>
      </c>
    </row>
    <row r="12" spans="1:10" s="8" customFormat="1" ht="19.5" customHeight="1">
      <c r="A12" s="27" t="s">
        <v>4</v>
      </c>
      <c r="B12" s="28" t="s">
        <v>24</v>
      </c>
      <c r="C12" s="26">
        <v>1.775</v>
      </c>
      <c r="D12" s="26">
        <v>5.268</v>
      </c>
      <c r="E12" s="26">
        <v>12.94</v>
      </c>
      <c r="F12" s="26">
        <v>9</v>
      </c>
      <c r="G12" s="29" t="s">
        <v>13</v>
      </c>
      <c r="H12" s="29">
        <f>0.45+7</f>
        <v>7.45</v>
      </c>
      <c r="I12" s="29">
        <v>8</v>
      </c>
      <c r="J12" s="29" t="s">
        <v>13</v>
      </c>
    </row>
    <row r="13" spans="1:10" s="8" customFormat="1" ht="23.25" customHeight="1">
      <c r="A13" s="27" t="s">
        <v>5</v>
      </c>
      <c r="B13" s="28" t="s">
        <v>25</v>
      </c>
      <c r="C13" s="26">
        <v>391</v>
      </c>
      <c r="D13" s="26">
        <v>1068.3</v>
      </c>
      <c r="E13" s="26">
        <f>32.489+887.884</f>
        <v>920.373</v>
      </c>
      <c r="F13" s="26">
        <v>711.4</v>
      </c>
      <c r="G13" s="26">
        <v>1002</v>
      </c>
      <c r="H13" s="29">
        <v>411</v>
      </c>
      <c r="I13" s="29">
        <v>909</v>
      </c>
      <c r="J13" s="29">
        <v>382.6</v>
      </c>
    </row>
    <row r="14" spans="1:10" s="8" customFormat="1" ht="22.5" customHeight="1">
      <c r="A14" s="27" t="s">
        <v>6</v>
      </c>
      <c r="B14" s="28" t="s">
        <v>26</v>
      </c>
      <c r="C14" s="26" t="s">
        <v>13</v>
      </c>
      <c r="D14" s="26" t="s">
        <v>13</v>
      </c>
      <c r="E14" s="26">
        <v>0.482</v>
      </c>
      <c r="F14" s="29" t="s">
        <v>13</v>
      </c>
      <c r="G14" s="29" t="s">
        <v>13</v>
      </c>
      <c r="H14" s="29">
        <f>1.798+23</f>
        <v>24.798000000000002</v>
      </c>
      <c r="I14" s="29">
        <v>19</v>
      </c>
      <c r="J14" s="29">
        <v>2.4</v>
      </c>
    </row>
    <row r="15" spans="1:10" s="8" customFormat="1" ht="22.5" customHeight="1">
      <c r="A15" s="27" t="s">
        <v>7</v>
      </c>
      <c r="B15" s="28" t="s">
        <v>42</v>
      </c>
      <c r="C15" s="26">
        <v>12.14</v>
      </c>
      <c r="D15" s="26">
        <v>113</v>
      </c>
      <c r="E15" s="26">
        <v>209</v>
      </c>
      <c r="F15" s="26">
        <v>209.2</v>
      </c>
      <c r="G15" s="29">
        <v>1063</v>
      </c>
      <c r="H15" s="29">
        <f>302+54+27.52</f>
        <v>383.52</v>
      </c>
      <c r="I15" s="29">
        <v>804</v>
      </c>
      <c r="J15" s="29">
        <v>53</v>
      </c>
    </row>
    <row r="16" spans="1:10" s="9" customFormat="1" ht="24" customHeight="1">
      <c r="A16" s="27" t="s">
        <v>27</v>
      </c>
      <c r="B16" s="28" t="s">
        <v>28</v>
      </c>
      <c r="C16" s="29">
        <v>90.756</v>
      </c>
      <c r="D16" s="29">
        <v>245.412</v>
      </c>
      <c r="E16" s="29">
        <v>213</v>
      </c>
      <c r="F16" s="29">
        <v>329.8</v>
      </c>
      <c r="G16" s="29">
        <v>124</v>
      </c>
      <c r="H16" s="29">
        <v>164</v>
      </c>
      <c r="I16" s="29">
        <v>253.6</v>
      </c>
      <c r="J16" s="29">
        <v>41.48</v>
      </c>
    </row>
    <row r="17" spans="1:10" s="9" customFormat="1" ht="24" customHeight="1">
      <c r="A17" s="27" t="s">
        <v>8</v>
      </c>
      <c r="B17" s="28" t="s">
        <v>29</v>
      </c>
      <c r="C17" s="29" t="s">
        <v>13</v>
      </c>
      <c r="D17" s="29" t="s">
        <v>13</v>
      </c>
      <c r="E17" s="29" t="s">
        <v>13</v>
      </c>
      <c r="F17" s="29" t="s">
        <v>13</v>
      </c>
      <c r="G17" s="29">
        <v>71.3</v>
      </c>
      <c r="H17" s="26">
        <f>22.22+1</f>
        <v>23.22</v>
      </c>
      <c r="I17" s="26">
        <v>23.6</v>
      </c>
      <c r="J17" s="26">
        <v>4.4</v>
      </c>
    </row>
    <row r="18" spans="1:10" s="9" customFormat="1" ht="24" customHeight="1">
      <c r="A18" s="27" t="s">
        <v>43</v>
      </c>
      <c r="B18" s="28" t="s">
        <v>44</v>
      </c>
      <c r="C18" s="29" t="s">
        <v>13</v>
      </c>
      <c r="D18" s="29" t="s">
        <v>13</v>
      </c>
      <c r="E18" s="29" t="s">
        <v>13</v>
      </c>
      <c r="F18" s="29" t="s">
        <v>13</v>
      </c>
      <c r="G18" s="29" t="s">
        <v>13</v>
      </c>
      <c r="H18" s="29">
        <v>6</v>
      </c>
      <c r="I18" s="29">
        <v>8.9</v>
      </c>
      <c r="J18" s="29">
        <v>39.7</v>
      </c>
    </row>
    <row r="19" spans="1:10" s="9" customFormat="1" ht="24" customHeight="1">
      <c r="A19" s="27" t="s">
        <v>30</v>
      </c>
      <c r="B19" s="28" t="s">
        <v>12</v>
      </c>
      <c r="C19" s="29" t="s">
        <v>13</v>
      </c>
      <c r="D19" s="29" t="s">
        <v>13</v>
      </c>
      <c r="E19" s="29">
        <v>18.299</v>
      </c>
      <c r="F19" s="29" t="s">
        <v>13</v>
      </c>
      <c r="G19" s="29" t="s">
        <v>13</v>
      </c>
      <c r="H19" s="29" t="s">
        <v>13</v>
      </c>
      <c r="I19" s="29" t="s">
        <v>13</v>
      </c>
      <c r="J19" s="29" t="s">
        <v>13</v>
      </c>
    </row>
    <row r="20" spans="1:10" s="9" customFormat="1" ht="24" customHeight="1">
      <c r="A20" s="27" t="s">
        <v>31</v>
      </c>
      <c r="B20" s="28" t="s">
        <v>34</v>
      </c>
      <c r="C20" s="29" t="s">
        <v>13</v>
      </c>
      <c r="D20" s="29" t="s">
        <v>13</v>
      </c>
      <c r="E20" s="29" t="s">
        <v>13</v>
      </c>
      <c r="F20" s="29" t="s">
        <v>13</v>
      </c>
      <c r="G20" s="29">
        <v>1374.999</v>
      </c>
      <c r="H20" s="29" t="s">
        <v>13</v>
      </c>
      <c r="I20" s="29" t="s">
        <v>13</v>
      </c>
      <c r="J20" s="29" t="s">
        <v>13</v>
      </c>
    </row>
    <row r="21" spans="1:10" s="9" customFormat="1" ht="24" customHeight="1">
      <c r="A21" s="27" t="s">
        <v>32</v>
      </c>
      <c r="B21" s="28" t="s">
        <v>33</v>
      </c>
      <c r="C21" s="29" t="s">
        <v>13</v>
      </c>
      <c r="D21" s="29" t="s">
        <v>13</v>
      </c>
      <c r="E21" s="29" t="s">
        <v>13</v>
      </c>
      <c r="F21" s="29" t="s">
        <v>13</v>
      </c>
      <c r="G21" s="29" t="s">
        <v>13</v>
      </c>
      <c r="H21" s="29" t="s">
        <v>13</v>
      </c>
      <c r="I21" s="29">
        <v>20.6</v>
      </c>
      <c r="J21" s="29">
        <v>3.9</v>
      </c>
    </row>
    <row r="22" spans="1:10" s="9" customFormat="1" ht="24" customHeight="1">
      <c r="A22" s="27" t="s">
        <v>45</v>
      </c>
      <c r="B22" s="28" t="s">
        <v>46</v>
      </c>
      <c r="C22" s="29" t="s">
        <v>13</v>
      </c>
      <c r="D22" s="29" t="s">
        <v>13</v>
      </c>
      <c r="E22" s="29" t="s">
        <v>13</v>
      </c>
      <c r="F22" s="29" t="s">
        <v>13</v>
      </c>
      <c r="G22" s="29" t="s">
        <v>13</v>
      </c>
      <c r="H22" s="29">
        <v>3</v>
      </c>
      <c r="I22" s="29" t="s">
        <v>13</v>
      </c>
      <c r="J22" s="29">
        <v>2</v>
      </c>
    </row>
    <row r="23" spans="1:10" s="9" customFormat="1" ht="16.5" customHeight="1" hidden="1">
      <c r="A23" s="27"/>
      <c r="B23" s="28"/>
      <c r="C23" s="29"/>
      <c r="D23" s="29"/>
      <c r="E23" s="29"/>
      <c r="F23" s="29"/>
      <c r="G23" s="29"/>
      <c r="H23" s="29"/>
      <c r="I23" s="29"/>
      <c r="J23" s="29"/>
    </row>
    <row r="24" spans="1:10" s="10" customFormat="1" ht="15" customHeight="1">
      <c r="A24" s="71" t="s">
        <v>47</v>
      </c>
      <c r="B24" s="72"/>
      <c r="C24" s="30">
        <f>SUM(C6:C22)+1</f>
        <v>1134.2790000000002</v>
      </c>
      <c r="D24" s="30">
        <f>SUM(D6:D22)-1</f>
        <v>1826.38</v>
      </c>
      <c r="E24" s="30">
        <f>SUM(E6:E22)-2</f>
        <v>1611.767</v>
      </c>
      <c r="F24" s="30">
        <f>SUM(F6:F22)</f>
        <v>1412.205</v>
      </c>
      <c r="G24" s="30">
        <f>SUM(G6:G22)</f>
        <v>4009.249</v>
      </c>
      <c r="H24" s="30">
        <f>SUM(H6:H22)+1</f>
        <v>2544.8199</v>
      </c>
      <c r="I24" s="30">
        <f>SUM(I6:I22)+2-1</f>
        <v>2658.7</v>
      </c>
      <c r="J24" s="30">
        <f>SUM(J6:J22)+2-1</f>
        <v>612.08</v>
      </c>
    </row>
    <row r="25" spans="1:8" ht="62.25" customHeight="1">
      <c r="A25" s="73" t="s">
        <v>48</v>
      </c>
      <c r="B25" s="73"/>
      <c r="C25" s="73"/>
      <c r="D25" s="73"/>
      <c r="E25" s="73"/>
      <c r="F25" s="73"/>
      <c r="G25" s="74"/>
      <c r="H25" s="75"/>
    </row>
    <row r="26" spans="1:10" s="3" customFormat="1" ht="4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</row>
    <row r="27" spans="1:6" s="3" customFormat="1" ht="23.25" customHeight="1">
      <c r="A27" s="1" t="s">
        <v>84</v>
      </c>
      <c r="B27" s="13"/>
      <c r="E27" s="14"/>
      <c r="F27" s="14"/>
    </row>
    <row r="28" spans="1:10" s="3" customFormat="1" ht="14.25" customHeight="1">
      <c r="A28" s="1" t="s">
        <v>38</v>
      </c>
      <c r="B28" s="13"/>
      <c r="C28" s="15"/>
      <c r="D28" s="15"/>
      <c r="E28" s="15"/>
      <c r="F28" s="15"/>
      <c r="G28" s="15"/>
      <c r="H28" s="15"/>
      <c r="I28" s="15"/>
      <c r="J28" s="15"/>
    </row>
    <row r="29" spans="1:10" s="16" customFormat="1" ht="12" customHeight="1">
      <c r="A29" s="5"/>
      <c r="B29" s="5"/>
      <c r="C29" s="5"/>
      <c r="D29" s="6"/>
      <c r="E29" s="6"/>
      <c r="F29" s="5"/>
      <c r="I29" s="17"/>
      <c r="J29" s="17" t="s">
        <v>16</v>
      </c>
    </row>
    <row r="30" spans="1:10" s="18" customFormat="1" ht="16.5" customHeight="1">
      <c r="A30" s="59" t="s">
        <v>49</v>
      </c>
      <c r="B30" s="60"/>
      <c r="C30" s="31" t="s">
        <v>14</v>
      </c>
      <c r="D30" s="32" t="s">
        <v>18</v>
      </c>
      <c r="E30" s="33" t="s">
        <v>19</v>
      </c>
      <c r="F30" s="33" t="s">
        <v>35</v>
      </c>
      <c r="G30" s="33" t="s">
        <v>73</v>
      </c>
      <c r="H30" s="33" t="s">
        <v>74</v>
      </c>
      <c r="I30" s="33" t="s">
        <v>75</v>
      </c>
      <c r="J30" s="33" t="s">
        <v>76</v>
      </c>
    </row>
    <row r="31" spans="1:10" s="10" customFormat="1" ht="16.5" customHeight="1">
      <c r="A31" s="67" t="s">
        <v>15</v>
      </c>
      <c r="B31" s="68"/>
      <c r="C31" s="34">
        <f>C32+C40+C57</f>
        <v>1133.704</v>
      </c>
      <c r="D31" s="34">
        <f>D32+D40+D57</f>
        <v>1825.7029999999997</v>
      </c>
      <c r="E31" s="34">
        <f>E32+E40+E57</f>
        <v>1612.22</v>
      </c>
      <c r="F31" s="34">
        <f>F32+F40+F57+1</f>
        <v>1412.15</v>
      </c>
      <c r="G31" s="34">
        <f>G32+G40+G57</f>
        <v>4009.1</v>
      </c>
      <c r="H31" s="34">
        <f>H32+H40+H57</f>
        <v>2544.964</v>
      </c>
      <c r="I31" s="34">
        <f>I32+I40+I57</f>
        <v>2658.7219999999998</v>
      </c>
      <c r="J31" s="34">
        <f>J32+J40+J57</f>
        <v>612.14</v>
      </c>
    </row>
    <row r="32" spans="1:10" s="10" customFormat="1" ht="16.5" customHeight="1">
      <c r="A32" s="69" t="s">
        <v>50</v>
      </c>
      <c r="B32" s="70"/>
      <c r="C32" s="35">
        <v>13.042000000000002</v>
      </c>
      <c r="D32" s="36">
        <f aca="true" t="shared" si="0" ref="D32:I32">D33+D38</f>
        <v>243.16899999999998</v>
      </c>
      <c r="E32" s="36">
        <f t="shared" si="0"/>
        <v>296.18</v>
      </c>
      <c r="F32" s="36">
        <f t="shared" si="0"/>
        <v>381.5</v>
      </c>
      <c r="G32" s="36">
        <f t="shared" si="0"/>
        <v>947.1</v>
      </c>
      <c r="H32" s="36">
        <f t="shared" si="0"/>
        <v>290.47099999999995</v>
      </c>
      <c r="I32" s="35">
        <f t="shared" si="0"/>
        <v>770.5269999999999</v>
      </c>
      <c r="J32" s="35">
        <f>J33+J38</f>
        <v>163.48</v>
      </c>
    </row>
    <row r="33" spans="1:10" s="10" customFormat="1" ht="16.5" customHeight="1">
      <c r="A33" s="37" t="s">
        <v>51</v>
      </c>
      <c r="B33" s="38"/>
      <c r="C33" s="39">
        <v>13.042000000000002</v>
      </c>
      <c r="D33" s="40">
        <v>148.748</v>
      </c>
      <c r="E33" s="39">
        <f>E34+E36</f>
        <v>283.47</v>
      </c>
      <c r="F33" s="39">
        <f>F34</f>
        <v>356.8</v>
      </c>
      <c r="G33" s="39">
        <v>881.1</v>
      </c>
      <c r="H33" s="39">
        <f>74+H34+3+0.2+1.4+0.8+0.195+20.649</f>
        <v>262.45799999999997</v>
      </c>
      <c r="I33" s="39">
        <f>I34+I36+I37</f>
        <v>740.261</v>
      </c>
      <c r="J33" s="39">
        <f>J34+J36+J37</f>
        <v>104.08</v>
      </c>
    </row>
    <row r="34" spans="1:10" s="10" customFormat="1" ht="16.5" customHeight="1">
      <c r="A34" s="37" t="s">
        <v>52</v>
      </c>
      <c r="B34" s="38"/>
      <c r="C34" s="39">
        <v>13.042000000000002</v>
      </c>
      <c r="D34" s="40">
        <v>148.748</v>
      </c>
      <c r="E34" s="39">
        <v>282.3</v>
      </c>
      <c r="F34" s="39">
        <v>356.8</v>
      </c>
      <c r="G34" s="39">
        <v>94</v>
      </c>
      <c r="H34" s="39">
        <v>162.214</v>
      </c>
      <c r="I34" s="39">
        <f>8.968+239+0.188+25.759+57.388+8.26+144.506+60.192+I35</f>
        <v>620.261</v>
      </c>
      <c r="J34" s="39">
        <v>99.48</v>
      </c>
    </row>
    <row r="35" spans="1:10" s="10" customFormat="1" ht="16.5" customHeight="1">
      <c r="A35" s="37" t="s">
        <v>53</v>
      </c>
      <c r="B35" s="38"/>
      <c r="C35" s="39">
        <v>1.973</v>
      </c>
      <c r="D35" s="40">
        <v>65.109</v>
      </c>
      <c r="E35" s="39">
        <v>150.26</v>
      </c>
      <c r="F35" s="39">
        <v>288.3</v>
      </c>
      <c r="G35" s="39">
        <v>10.1</v>
      </c>
      <c r="H35" s="39">
        <f>31+9+3.88</f>
        <v>43.88</v>
      </c>
      <c r="I35" s="39">
        <v>76</v>
      </c>
      <c r="J35" s="39">
        <v>79.2</v>
      </c>
    </row>
    <row r="36" spans="1:10" s="10" customFormat="1" ht="16.5" customHeight="1">
      <c r="A36" s="37" t="s">
        <v>54</v>
      </c>
      <c r="B36" s="38"/>
      <c r="C36" s="41">
        <v>0</v>
      </c>
      <c r="D36" s="41">
        <v>0</v>
      </c>
      <c r="E36" s="42">
        <v>1.17</v>
      </c>
      <c r="F36" s="41">
        <v>0</v>
      </c>
      <c r="G36" s="39">
        <v>787</v>
      </c>
      <c r="H36" s="39">
        <f>28.249+23+10</f>
        <v>61.248999999999995</v>
      </c>
      <c r="I36" s="41">
        <v>0</v>
      </c>
      <c r="J36" s="41">
        <v>0</v>
      </c>
    </row>
    <row r="37" spans="1:10" s="10" customFormat="1" ht="16.5" customHeight="1">
      <c r="A37" s="37" t="s">
        <v>55</v>
      </c>
      <c r="B37" s="38"/>
      <c r="C37" s="43" t="s">
        <v>13</v>
      </c>
      <c r="D37" s="41" t="s">
        <v>13</v>
      </c>
      <c r="E37" s="41" t="s">
        <v>13</v>
      </c>
      <c r="F37" s="41" t="s">
        <v>13</v>
      </c>
      <c r="G37" s="41" t="s">
        <v>13</v>
      </c>
      <c r="H37" s="44">
        <v>39</v>
      </c>
      <c r="I37" s="44">
        <v>120</v>
      </c>
      <c r="J37" s="44">
        <f>4.6</f>
        <v>4.6</v>
      </c>
    </row>
    <row r="38" spans="1:10" s="10" customFormat="1" ht="16.5" customHeight="1">
      <c r="A38" s="37" t="s">
        <v>71</v>
      </c>
      <c r="B38" s="38"/>
      <c r="C38" s="41" t="s">
        <v>13</v>
      </c>
      <c r="D38" s="40">
        <v>94.421</v>
      </c>
      <c r="E38" s="39">
        <f>E39</f>
        <v>12.71</v>
      </c>
      <c r="F38" s="39">
        <f>F39</f>
        <v>24.7</v>
      </c>
      <c r="G38" s="39">
        <v>66</v>
      </c>
      <c r="H38" s="39">
        <f>0.445+H39+2.388</f>
        <v>28.012999999999998</v>
      </c>
      <c r="I38" s="39">
        <f>24+I39</f>
        <v>30.266</v>
      </c>
      <c r="J38" s="39">
        <f>57+2.4</f>
        <v>59.4</v>
      </c>
    </row>
    <row r="39" spans="1:10" s="10" customFormat="1" ht="16.5" customHeight="1">
      <c r="A39" s="37" t="s">
        <v>56</v>
      </c>
      <c r="B39" s="38"/>
      <c r="C39" s="41" t="s">
        <v>13</v>
      </c>
      <c r="D39" s="40">
        <v>94.421</v>
      </c>
      <c r="E39" s="39">
        <v>12.71</v>
      </c>
      <c r="F39" s="39">
        <v>24.7</v>
      </c>
      <c r="G39" s="39">
        <v>56</v>
      </c>
      <c r="H39" s="39">
        <f>1.18+1+23</f>
        <v>25.18</v>
      </c>
      <c r="I39" s="39">
        <v>6.266</v>
      </c>
      <c r="J39" s="39">
        <v>7.6</v>
      </c>
    </row>
    <row r="40" spans="1:10" s="10" customFormat="1" ht="16.5" customHeight="1">
      <c r="A40" s="45" t="s">
        <v>57</v>
      </c>
      <c r="B40" s="38"/>
      <c r="C40" s="35">
        <f aca="true" t="shared" si="1" ref="C40:I40">C41+C50</f>
        <v>1005.755</v>
      </c>
      <c r="D40" s="35">
        <f>D41+D50</f>
        <v>1551.723</v>
      </c>
      <c r="E40" s="35">
        <f t="shared" si="1"/>
        <v>1316.04</v>
      </c>
      <c r="F40" s="35">
        <f t="shared" si="1"/>
        <v>1029.65</v>
      </c>
      <c r="G40" s="35">
        <f t="shared" si="1"/>
        <v>3062</v>
      </c>
      <c r="H40" s="35">
        <f t="shared" si="1"/>
        <v>2254.493</v>
      </c>
      <c r="I40" s="35">
        <f t="shared" si="1"/>
        <v>1888.1949999999997</v>
      </c>
      <c r="J40" s="35">
        <f>J41+J50</f>
        <v>448.65999999999997</v>
      </c>
    </row>
    <row r="41" spans="1:10" s="10" customFormat="1" ht="16.5" customHeight="1">
      <c r="A41" s="37" t="s">
        <v>58</v>
      </c>
      <c r="B41" s="38"/>
      <c r="C41" s="39">
        <f aca="true" t="shared" si="2" ref="C41:H41">C42+C43+C44+C45+C46+C47+C48+C49</f>
        <v>862.049</v>
      </c>
      <c r="D41" s="39">
        <f>D42+D43+D44+D45+D46+D47+D48+D49</f>
        <v>1186.023</v>
      </c>
      <c r="E41" s="39">
        <f t="shared" si="2"/>
        <v>589.5400000000001</v>
      </c>
      <c r="F41" s="39">
        <f t="shared" si="2"/>
        <v>669.3</v>
      </c>
      <c r="G41" s="39">
        <f t="shared" si="2"/>
        <v>1288.0000000000002</v>
      </c>
      <c r="H41" s="39">
        <f t="shared" si="2"/>
        <v>1406.743</v>
      </c>
      <c r="I41" s="39">
        <f>SUM(I42:I49)</f>
        <v>1537.1949999999997</v>
      </c>
      <c r="J41" s="39">
        <f>SUM(J42:J49)</f>
        <v>418.26</v>
      </c>
    </row>
    <row r="42" spans="1:10" s="10" customFormat="1" ht="16.5" customHeight="1">
      <c r="A42" s="37" t="s">
        <v>59</v>
      </c>
      <c r="B42" s="38"/>
      <c r="C42" s="46">
        <v>0</v>
      </c>
      <c r="D42" s="46">
        <v>0</v>
      </c>
      <c r="E42" s="39">
        <v>4.47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</row>
    <row r="43" spans="1:10" s="10" customFormat="1" ht="16.5" customHeight="1">
      <c r="A43" s="37" t="s">
        <v>60</v>
      </c>
      <c r="B43" s="38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39">
        <v>39</v>
      </c>
      <c r="I43" s="39">
        <v>6.062</v>
      </c>
      <c r="J43" s="39">
        <v>3</v>
      </c>
    </row>
    <row r="44" spans="1:10" s="10" customFormat="1" ht="16.5" customHeight="1">
      <c r="A44" s="37" t="s">
        <v>61</v>
      </c>
      <c r="B44" s="38"/>
      <c r="C44" s="39">
        <v>291.453</v>
      </c>
      <c r="D44" s="40">
        <v>267.364</v>
      </c>
      <c r="E44" s="39">
        <v>234.77</v>
      </c>
      <c r="F44" s="39">
        <v>95</v>
      </c>
      <c r="G44" s="39">
        <v>71.3</v>
      </c>
      <c r="H44" s="39">
        <f>40+48+54+45.897</f>
        <v>187.897</v>
      </c>
      <c r="I44" s="39">
        <v>151</v>
      </c>
      <c r="J44" s="39">
        <v>14.3</v>
      </c>
    </row>
    <row r="45" spans="1:10" s="10" customFormat="1" ht="16.5" customHeight="1">
      <c r="A45" s="37" t="s">
        <v>62</v>
      </c>
      <c r="B45" s="38"/>
      <c r="C45" s="39">
        <v>269.738</v>
      </c>
      <c r="D45" s="40">
        <v>146.175</v>
      </c>
      <c r="E45" s="39">
        <v>9.6</v>
      </c>
      <c r="F45" s="39">
        <v>9</v>
      </c>
      <c r="G45" s="39">
        <v>9</v>
      </c>
      <c r="H45" s="39">
        <f>586+84</f>
        <v>670</v>
      </c>
      <c r="I45" s="39">
        <v>78</v>
      </c>
      <c r="J45" s="48">
        <v>0</v>
      </c>
    </row>
    <row r="46" spans="1:10" s="10" customFormat="1" ht="16.5" customHeight="1">
      <c r="A46" s="37" t="s">
        <v>63</v>
      </c>
      <c r="B46" s="38"/>
      <c r="C46" s="39">
        <v>5.508</v>
      </c>
      <c r="D46" s="40">
        <v>127.434</v>
      </c>
      <c r="E46" s="39">
        <v>139.93</v>
      </c>
      <c r="F46" s="39">
        <v>86</v>
      </c>
      <c r="G46" s="39">
        <v>98.1</v>
      </c>
      <c r="H46" s="39">
        <f>64+2+1.358</f>
        <v>67.358</v>
      </c>
      <c r="I46" s="39">
        <v>55</v>
      </c>
      <c r="J46" s="39">
        <v>1.2</v>
      </c>
    </row>
    <row r="47" spans="1:10" s="10" customFormat="1" ht="16.5" customHeight="1">
      <c r="A47" s="37" t="s">
        <v>64</v>
      </c>
      <c r="B47" s="38"/>
      <c r="C47" s="39">
        <v>187.185</v>
      </c>
      <c r="D47" s="40">
        <v>175.421</v>
      </c>
      <c r="E47" s="39">
        <v>166.91</v>
      </c>
      <c r="F47" s="39">
        <v>209.9</v>
      </c>
      <c r="G47" s="39">
        <v>109</v>
      </c>
      <c r="H47" s="26">
        <f>20+57</f>
        <v>77</v>
      </c>
      <c r="I47" s="39">
        <v>5</v>
      </c>
      <c r="J47" s="39">
        <v>12.36</v>
      </c>
    </row>
    <row r="48" spans="1:10" s="10" customFormat="1" ht="16.5" customHeight="1">
      <c r="A48" s="37" t="s">
        <v>65</v>
      </c>
      <c r="B48" s="38"/>
      <c r="C48" s="39">
        <v>13.68</v>
      </c>
      <c r="D48" s="40">
        <v>35.116</v>
      </c>
      <c r="E48" s="39">
        <v>20.44</v>
      </c>
      <c r="F48" s="39">
        <v>70.4</v>
      </c>
      <c r="G48" s="39">
        <v>325.3</v>
      </c>
      <c r="H48" s="39">
        <f>12+13+0.15+23.858</f>
        <v>49.007999999999996</v>
      </c>
      <c r="I48" s="39">
        <v>77</v>
      </c>
      <c r="J48" s="39">
        <f>2.1+0.8</f>
        <v>2.9000000000000004</v>
      </c>
    </row>
    <row r="49" spans="1:10" s="10" customFormat="1" ht="16.5" customHeight="1">
      <c r="A49" s="37" t="s">
        <v>66</v>
      </c>
      <c r="B49" s="38"/>
      <c r="C49" s="39">
        <v>94.48500000000001</v>
      </c>
      <c r="D49" s="39">
        <v>434.513</v>
      </c>
      <c r="E49" s="39">
        <v>13.42000000000004</v>
      </c>
      <c r="F49" s="39">
        <v>198.99999999999997</v>
      </c>
      <c r="G49" s="39">
        <v>675.3000000000002</v>
      </c>
      <c r="H49" s="39">
        <v>316.48</v>
      </c>
      <c r="I49" s="39">
        <f>0.157+0.647+2.859+868+1.612+0.959+290.899</f>
        <v>1165.1329999999998</v>
      </c>
      <c r="J49" s="39">
        <f>1.9+382.6</f>
        <v>384.5</v>
      </c>
    </row>
    <row r="50" spans="1:10" s="10" customFormat="1" ht="16.5" customHeight="1">
      <c r="A50" s="37" t="s">
        <v>67</v>
      </c>
      <c r="B50" s="38"/>
      <c r="C50" s="39">
        <v>143.706</v>
      </c>
      <c r="D50" s="40">
        <v>365.7</v>
      </c>
      <c r="E50" s="40">
        <v>726.5</v>
      </c>
      <c r="F50" s="40">
        <v>360.35</v>
      </c>
      <c r="G50" s="40">
        <v>1774</v>
      </c>
      <c r="H50" s="40">
        <v>847.75</v>
      </c>
      <c r="I50" s="40">
        <v>351</v>
      </c>
      <c r="J50" s="39">
        <v>30.4</v>
      </c>
    </row>
    <row r="51" spans="1:10" s="10" customFormat="1" ht="16.5" customHeight="1">
      <c r="A51" s="37" t="s">
        <v>68</v>
      </c>
      <c r="B51" s="38"/>
      <c r="C51" s="39">
        <f>134.39</f>
        <v>134.39</v>
      </c>
      <c r="D51" s="40">
        <v>331</v>
      </c>
      <c r="E51" s="40">
        <v>723</v>
      </c>
      <c r="F51" s="40">
        <v>349</v>
      </c>
      <c r="G51" s="40">
        <v>1774</v>
      </c>
      <c r="H51" s="40">
        <f>H52+H54</f>
        <v>820.75</v>
      </c>
      <c r="I51" s="40">
        <v>306</v>
      </c>
      <c r="J51" s="39">
        <v>28</v>
      </c>
    </row>
    <row r="52" spans="1:10" s="10" customFormat="1" ht="16.5" customHeight="1">
      <c r="A52" s="65" t="s">
        <v>79</v>
      </c>
      <c r="B52" s="66"/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39">
        <f>H53</f>
        <v>24.35</v>
      </c>
      <c r="I52" s="41">
        <f>I53</f>
        <v>0</v>
      </c>
      <c r="J52" s="39">
        <f>J53</f>
        <v>1.9</v>
      </c>
    </row>
    <row r="53" spans="1:10" s="10" customFormat="1" ht="16.5" customHeight="1">
      <c r="A53" s="65" t="s">
        <v>80</v>
      </c>
      <c r="B53" s="66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39">
        <f>15.97+8.38</f>
        <v>24.35</v>
      </c>
      <c r="I53" s="41">
        <v>0</v>
      </c>
      <c r="J53" s="39">
        <f>1.9</f>
        <v>1.9</v>
      </c>
    </row>
    <row r="54" spans="1:10" s="10" customFormat="1" ht="16.5" customHeight="1">
      <c r="A54" s="37" t="s">
        <v>82</v>
      </c>
      <c r="B54" s="38"/>
      <c r="C54" s="39" t="e">
        <f>#REF!+#REF!</f>
        <v>#REF!</v>
      </c>
      <c r="D54" s="39">
        <v>30.9</v>
      </c>
      <c r="E54" s="39">
        <v>45.099999999999994</v>
      </c>
      <c r="F54" s="39">
        <v>12</v>
      </c>
      <c r="G54" s="39">
        <v>1702.8</v>
      </c>
      <c r="H54" s="39">
        <v>796.4</v>
      </c>
      <c r="I54" s="39">
        <v>306.20000000000005</v>
      </c>
      <c r="J54" s="39">
        <v>25</v>
      </c>
    </row>
    <row r="55" spans="1:10" s="10" customFormat="1" ht="16.5" customHeight="1">
      <c r="A55" s="49"/>
      <c r="B55" s="38" t="s">
        <v>77</v>
      </c>
      <c r="C55" s="50"/>
      <c r="D55" s="40">
        <v>30.9</v>
      </c>
      <c r="E55" s="39">
        <v>27</v>
      </c>
      <c r="F55" s="39">
        <v>12</v>
      </c>
      <c r="G55" s="39">
        <v>1027</v>
      </c>
      <c r="H55" s="39">
        <v>632</v>
      </c>
      <c r="I55" s="39">
        <v>188</v>
      </c>
      <c r="J55" s="41">
        <v>0</v>
      </c>
    </row>
    <row r="56" spans="1:10" s="10" customFormat="1" ht="16.5" customHeight="1">
      <c r="A56" s="49"/>
      <c r="B56" s="38" t="s">
        <v>78</v>
      </c>
      <c r="C56" s="39"/>
      <c r="D56" s="41">
        <v>0</v>
      </c>
      <c r="E56" s="41">
        <v>0</v>
      </c>
      <c r="F56" s="41">
        <v>0</v>
      </c>
      <c r="G56" s="41">
        <v>0</v>
      </c>
      <c r="H56" s="39">
        <f>H54-H55</f>
        <v>164.39999999999998</v>
      </c>
      <c r="I56" s="40">
        <f>I54-I55</f>
        <v>118.20000000000005</v>
      </c>
      <c r="J56" s="39">
        <v>25</v>
      </c>
    </row>
    <row r="57" spans="1:10" s="10" customFormat="1" ht="12.75" customHeight="1">
      <c r="A57" s="51" t="s">
        <v>69</v>
      </c>
      <c r="B57" s="52"/>
      <c r="C57" s="53">
        <v>114.907</v>
      </c>
      <c r="D57" s="54">
        <v>30.811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</row>
    <row r="58" spans="1:6" s="10" customFormat="1" ht="13.5">
      <c r="A58" s="19" t="s">
        <v>37</v>
      </c>
      <c r="B58" s="20" t="s">
        <v>70</v>
      </c>
      <c r="C58" s="21"/>
      <c r="D58" s="21"/>
      <c r="E58" s="21"/>
      <c r="F58" s="21"/>
    </row>
    <row r="59" spans="1:6" s="10" customFormat="1" ht="13.5">
      <c r="A59" s="19" t="s">
        <v>81</v>
      </c>
      <c r="B59" s="20"/>
      <c r="C59" s="21"/>
      <c r="D59" s="21"/>
      <c r="E59" s="21"/>
      <c r="F59" s="21"/>
    </row>
    <row r="60" spans="1:6" s="10" customFormat="1" ht="13.5">
      <c r="A60" s="22" t="s">
        <v>36</v>
      </c>
      <c r="B60" s="20"/>
      <c r="C60" s="21"/>
      <c r="D60" s="21"/>
      <c r="E60" s="21"/>
      <c r="F60" s="21"/>
    </row>
    <row r="61" spans="1:10" ht="12">
      <c r="A61" s="22" t="s">
        <v>17</v>
      </c>
      <c r="D61" s="56"/>
      <c r="E61" s="56"/>
      <c r="F61" s="56"/>
      <c r="G61" s="56"/>
      <c r="H61" s="56"/>
      <c r="I61" s="56"/>
      <c r="J61" s="56"/>
    </row>
    <row r="62" spans="5:6" ht="12">
      <c r="E62" s="23"/>
      <c r="F62" s="23"/>
    </row>
    <row r="63" spans="4:10" ht="11.25">
      <c r="D63" s="56"/>
      <c r="E63" s="56"/>
      <c r="F63" s="56"/>
      <c r="G63" s="56"/>
      <c r="H63" s="56"/>
      <c r="I63" s="56"/>
      <c r="J63" s="56"/>
    </row>
    <row r="64" spans="5:6" ht="12">
      <c r="E64" s="23"/>
      <c r="F64" s="23"/>
    </row>
    <row r="65" spans="5:6" ht="12">
      <c r="E65" s="23"/>
      <c r="F65" s="23"/>
    </row>
    <row r="66" spans="5:6" ht="12">
      <c r="E66" s="23"/>
      <c r="F66" s="23"/>
    </row>
    <row r="67" spans="5:6" ht="12">
      <c r="E67" s="23"/>
      <c r="F67" s="23"/>
    </row>
    <row r="68" spans="5:6" ht="12">
      <c r="E68" s="23"/>
      <c r="F68" s="23"/>
    </row>
    <row r="69" spans="5:6" ht="12">
      <c r="E69" s="10"/>
      <c r="F69" s="10"/>
    </row>
    <row r="70" spans="5:6" ht="12">
      <c r="E70" s="10"/>
      <c r="F70" s="10"/>
    </row>
    <row r="71" spans="5:6" ht="12">
      <c r="E71" s="10"/>
      <c r="F71" s="10"/>
    </row>
    <row r="72" spans="5:6" ht="12">
      <c r="E72" s="10"/>
      <c r="F72" s="10"/>
    </row>
    <row r="73" spans="5:6" ht="12">
      <c r="E73" s="8"/>
      <c r="F73" s="8"/>
    </row>
    <row r="74" spans="5:6" ht="12">
      <c r="E74" s="8"/>
      <c r="F74" s="8"/>
    </row>
    <row r="75" spans="5:6" ht="12">
      <c r="E75" s="8"/>
      <c r="F75" s="8"/>
    </row>
  </sheetData>
  <sheetProtection/>
  <mergeCells count="17">
    <mergeCell ref="A53:B53"/>
    <mergeCell ref="I4:I5"/>
    <mergeCell ref="J4:J5"/>
    <mergeCell ref="G4:G5"/>
    <mergeCell ref="H4:H5"/>
    <mergeCell ref="A31:B31"/>
    <mergeCell ref="A32:B32"/>
    <mergeCell ref="A52:B52"/>
    <mergeCell ref="A24:B24"/>
    <mergeCell ref="A25:H25"/>
    <mergeCell ref="F4:F5"/>
    <mergeCell ref="A30:B30"/>
    <mergeCell ref="A4:A5"/>
    <mergeCell ref="B4:B5"/>
    <mergeCell ref="C4:C5"/>
    <mergeCell ref="D4:D5"/>
    <mergeCell ref="E4:E5"/>
  </mergeCells>
  <printOptions horizontalCentered="1" verticalCentered="1"/>
  <pageMargins left="0" right="0" top="0" bottom="0" header="0.31496062992125984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2013-06-14T10:04:07Z</cp:lastPrinted>
  <dcterms:created xsi:type="dcterms:W3CDTF">2008-04-09T08:39:06Z</dcterms:created>
  <dcterms:modified xsi:type="dcterms:W3CDTF">2013-06-14T11:49:35Z</dcterms:modified>
  <cp:category/>
  <cp:version/>
  <cp:contentType/>
  <cp:contentStatus/>
</cp:coreProperties>
</file>