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'49a-b'!$A$1:$M$66</definedName>
    <definedName name="Print_Area_MI">#REF!</definedName>
  </definedNames>
  <calcPr calcId="145621"/>
</workbook>
</file>

<file path=xl/calcChain.xml><?xml version="1.0" encoding="utf-8"?>
<calcChain xmlns="http://schemas.openxmlformats.org/spreadsheetml/2006/main">
  <c r="K55" i="2" l="1"/>
  <c r="K35" i="2" l="1"/>
  <c r="K34" i="2" s="1"/>
  <c r="K39" i="2"/>
  <c r="K42" i="2"/>
  <c r="K53" i="2"/>
  <c r="K52" i="2" s="1"/>
  <c r="K51" i="2" s="1"/>
  <c r="K41" i="2" s="1"/>
  <c r="K24" i="2"/>
  <c r="K33" i="2" l="1"/>
  <c r="K32" i="2" s="1"/>
  <c r="J62" i="2"/>
  <c r="J61" i="2"/>
  <c r="J59" i="2" s="1"/>
  <c r="G61" i="2"/>
  <c r="G59" i="2" s="1"/>
  <c r="E61" i="2"/>
  <c r="E59" i="2" s="1"/>
  <c r="J57" i="2"/>
  <c r="J56" i="2"/>
  <c r="G56" i="2"/>
  <c r="F56" i="2"/>
  <c r="F55" i="2" s="1"/>
  <c r="E56" i="2"/>
  <c r="D56" i="2"/>
  <c r="D55" i="2" s="1"/>
  <c r="C55" i="2"/>
  <c r="J54" i="2"/>
  <c r="J53" i="2"/>
  <c r="C52" i="2"/>
  <c r="G51" i="2"/>
  <c r="F51" i="2"/>
  <c r="E51" i="2"/>
  <c r="D51" i="2"/>
  <c r="J50" i="2"/>
  <c r="J49" i="2"/>
  <c r="J48" i="2"/>
  <c r="J47" i="2"/>
  <c r="J45" i="2"/>
  <c r="G42" i="2"/>
  <c r="G41" i="2" s="1"/>
  <c r="F42" i="2"/>
  <c r="F41" i="2" s="1"/>
  <c r="E42" i="2"/>
  <c r="E41" i="2" s="1"/>
  <c r="D42" i="2"/>
  <c r="C42" i="2"/>
  <c r="C41" i="2" s="1"/>
  <c r="C32" i="2" s="1"/>
  <c r="J40" i="2"/>
  <c r="J39" i="2"/>
  <c r="F39" i="2"/>
  <c r="E39" i="2"/>
  <c r="J38" i="2"/>
  <c r="J37" i="2"/>
  <c r="J36" i="2"/>
  <c r="J35" i="2"/>
  <c r="J34" i="2" s="1"/>
  <c r="F34" i="2"/>
  <c r="E34" i="2"/>
  <c r="G33" i="2"/>
  <c r="D33" i="2"/>
  <c r="I32" i="2"/>
  <c r="H32" i="2"/>
  <c r="I24" i="2"/>
  <c r="H24" i="2"/>
  <c r="G24" i="2"/>
  <c r="F24" i="2"/>
  <c r="D24" i="2"/>
  <c r="C24" i="2"/>
  <c r="J21" i="2"/>
  <c r="J18" i="2"/>
  <c r="E13" i="2"/>
  <c r="J12" i="2"/>
  <c r="E11" i="2"/>
  <c r="E7" i="2"/>
  <c r="E6" i="2"/>
  <c r="D41" i="2" l="1"/>
  <c r="J24" i="2"/>
  <c r="E33" i="2"/>
  <c r="E32" i="2" s="1"/>
  <c r="F33" i="2"/>
  <c r="J42" i="2"/>
  <c r="G32" i="2"/>
  <c r="E55" i="2"/>
  <c r="G55" i="2"/>
  <c r="J33" i="2"/>
  <c r="J55" i="2"/>
  <c r="J52" i="2" s="1"/>
  <c r="J51" i="2" s="1"/>
  <c r="E24" i="2"/>
  <c r="D32" i="2"/>
  <c r="F32" i="2"/>
  <c r="J41" i="2" l="1"/>
  <c r="J32" i="2" s="1"/>
</calcChain>
</file>

<file path=xl/sharedStrings.xml><?xml version="1.0" encoding="utf-8"?>
<sst xmlns="http://schemas.openxmlformats.org/spreadsheetml/2006/main" count="172" uniqueCount="93">
  <si>
    <t>(Excluding GBC1s)</t>
  </si>
  <si>
    <t>(Rs million)</t>
  </si>
  <si>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</si>
  <si>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</si>
  <si>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</si>
  <si>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</si>
  <si>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</si>
  <si>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</si>
  <si>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</si>
  <si>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</si>
  <si>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</si>
  <si>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</si>
  <si>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</si>
  <si>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</si>
  <si>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</si>
  <si>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</si>
  <si>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</si>
  <si>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</si>
  <si>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</si>
  <si>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</si>
  <si>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</si>
  <si>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</si>
  <si>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</si>
  <si>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</si>
  <si>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</si>
  <si>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</si>
  <si>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</si>
  <si>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</si>
  <si>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</si>
  <si>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P</t>
  </si>
  <si>
    <t>Education</t>
  </si>
  <si>
    <t>Q</t>
  </si>
  <si>
    <t>Human health and social work activities</t>
  </si>
  <si>
    <t>R</t>
  </si>
  <si>
    <t>Arts, entertainment and recreation</t>
  </si>
  <si>
    <t>Total world</t>
  </si>
  <si>
    <t xml:space="preserve">                 South Asia</t>
  </si>
  <si>
    <t>India</t>
  </si>
  <si>
    <t xml:space="preserve">                 East Asia</t>
  </si>
  <si>
    <t>China</t>
  </si>
  <si>
    <t>Figures may not add up to totals due to rounding.</t>
  </si>
  <si>
    <t>Source: Statistics Division.</t>
  </si>
  <si>
    <t>N</t>
  </si>
  <si>
    <t>Administrative and support service activities</t>
  </si>
  <si>
    <r>
      <t xml:space="preserve">Sector (ISIC </t>
    </r>
    <r>
      <rPr>
        <b/>
        <vertAlign val="superscript"/>
        <sz val="10"/>
        <rFont val="Arial"/>
        <family val="2"/>
      </rPr>
      <t>^</t>
    </r>
    <r>
      <rPr>
        <b/>
        <sz val="10"/>
        <rFont val="Arial"/>
        <family val="2"/>
      </rPr>
      <t xml:space="preserve"> 1 digit)</t>
    </r>
  </si>
  <si>
    <t>2009</t>
  </si>
  <si>
    <r>
      <t>2010</t>
    </r>
    <r>
      <rPr>
        <b/>
        <vertAlign val="superscript"/>
        <sz val="10"/>
        <rFont val="Arial"/>
        <family val="2"/>
      </rPr>
      <t xml:space="preserve"> </t>
    </r>
  </si>
  <si>
    <r>
      <t>2011</t>
    </r>
    <r>
      <rPr>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</si>
  <si>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</si>
  <si>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2</t>
    </r>
    <r>
      <rPr>
        <b/>
        <sz val="10"/>
        <rFont val="Arial"/>
        <family val="2"/>
      </rPr>
      <t xml:space="preserve"> </t>
    </r>
  </si>
  <si>
    <t>E</t>
  </si>
  <si>
    <t>Water supply; sewerage, waste management and remediation
activities</t>
  </si>
  <si>
    <t>Financial and insurance activities</t>
  </si>
  <si>
    <t>S</t>
  </si>
  <si>
    <t>Other service activities</t>
  </si>
  <si>
    <t xml:space="preserve"> Total</t>
  </si>
  <si>
    <t>Region / Economy</t>
  </si>
  <si>
    <r>
      <t xml:space="preserve">2011 </t>
    </r>
    <r>
      <rPr>
        <b/>
        <vertAlign val="superscript"/>
        <sz val="10"/>
        <rFont val="Arial"/>
        <family val="2"/>
      </rPr>
      <t>1</t>
    </r>
  </si>
  <si>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</si>
  <si>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</si>
  <si>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</si>
  <si>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</si>
  <si>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</si>
  <si>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</si>
  <si>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</si>
  <si>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</si>
  <si>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</si>
  <si>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</si>
  <si>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</si>
  <si>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</si>
  <si>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</si>
  <si>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</si>
  <si>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</si>
  <si>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</si>
  <si>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</si>
  <si>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</si>
  <si>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</si>
  <si>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</si>
  <si>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</si>
  <si>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United Arab Emirates</t>
  </si>
  <si>
    <t xml:space="preserve">         South and East Asia</t>
  </si>
  <si>
    <t>Other</t>
  </si>
  <si>
    <t>Oceania</t>
  </si>
  <si>
    <t xml:space="preserve">  Unspecified</t>
  </si>
  <si>
    <r>
      <t xml:space="preserve">2 </t>
    </r>
    <r>
      <rPr>
        <i/>
        <sz val="9"/>
        <rFont val="Arial"/>
        <family val="2"/>
      </rPr>
      <t>Provisional.</t>
    </r>
  </si>
  <si>
    <r>
      <t xml:space="preserve">2013 </t>
    </r>
    <r>
      <rPr>
        <b/>
        <vertAlign val="superscript"/>
        <sz val="10"/>
        <rFont val="Arial"/>
        <family val="2"/>
      </rPr>
      <t xml:space="preserve">2 </t>
    </r>
  </si>
  <si>
    <t>-</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</si>
  <si>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</si>
  <si>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r>
      <t xml:space="preserve">2014 </t>
    </r>
    <r>
      <rPr>
        <b/>
        <vertAlign val="superscript"/>
        <sz val="10"/>
        <rFont val="Arial"/>
        <family val="2"/>
      </rPr>
      <t xml:space="preserve">2 </t>
    </r>
  </si>
  <si>
    <t>Annual 2008 - 2013 and First Quarter 2014</t>
  </si>
  <si>
    <r>
      <t xml:space="preserve">1 </t>
    </r>
    <r>
      <rPr>
        <i/>
        <sz val="9"/>
        <rFont val="Arial"/>
        <family val="2"/>
      </rPr>
      <t>2011 and 2012 data have been revised and are not strictly comparable to previous years and 2013.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</si>
  <si>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t xml:space="preserve">Table 49b: Direct Investment Abroad by Geographical Destination : </t>
  </si>
  <si>
    <t>Table 49a: Direct Investment Abroad by Sector: Annual 2008 - 2013 and First Quarter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</si>
</sst>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_);_(* \(#,##0.00\);_(* \-??_);_(@_)"/>
    <numFmt numFmtId="169" formatCode="_-&quot;$&quot;* #,##0.00_-;\-&quot;$&quot;* #,##0.00_-;_-&quot;$&quot;* &quot;-&quot;??_-;_-@_-"/>
    <numFmt numFmtId="170" formatCode="dd\-mmm\-yy_)"/>
    <numFmt numFmtId="171" formatCode="_-[$€-2]* #,##0.00_-;\-[$€-2]* #,##0.00_-;_-[$€-2]* &quot;-&quot;??_-"/>
    <numFmt numFmtId="172" formatCode="#,##0.0"/>
    <numFmt numFmtId="173" formatCode="#,##0.00_ ;\-#,##0.00\ "/>
    <numFmt numFmtId="174" formatCode="#\ ###\ ##0;\-#\ ###;&quot;-&quot;"/>
  </numFmts>
  <fonts count="60">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
      <left/>
      <right/>
      <top style="thin">
        <color indexed="64"/>
      </top>
      <bottom/>
      <diagonal/>
    </border>
  </borders>
  <cellStyleXfs count="465">
    <xf numFmtId="0" fontId="0" fillId="0" borderId="0"/>
    <xf numFmtId="43" fontId="2" fillId="0" borderId="0" applyFont="0" applyFill="0" applyBorder="0" applyAlignment="0" applyProtection="0"/>
    <xf numFmtId="0" fontId="2" fillId="0" borderId="0"/>
    <xf numFmtId="0" fontId="2" fillId="0" borderId="0"/>
    <xf numFmtId="0" fontId="11" fillId="0" borderId="0"/>
    <xf numFmtId="0" fontId="11" fillId="0" borderId="0"/>
    <xf numFmtId="0" fontId="12" fillId="2" borderId="0"/>
    <xf numFmtId="0" fontId="12" fillId="2" borderId="0"/>
    <xf numFmtId="0" fontId="13" fillId="2" borderId="0"/>
    <xf numFmtId="0" fontId="13" fillId="2" borderId="0"/>
    <xf numFmtId="0" fontId="12" fillId="2" borderId="0"/>
    <xf numFmtId="0" fontId="12" fillId="2" borderId="0"/>
    <xf numFmtId="0" fontId="14" fillId="0" borderId="0"/>
    <xf numFmtId="0" fontId="14" fillId="0" borderId="0"/>
    <xf numFmtId="0" fontId="14" fillId="0" borderId="0"/>
    <xf numFmtId="0" fontId="14" fillId="0" borderId="0"/>
    <xf numFmtId="0" fontId="5" fillId="0" borderId="0"/>
    <xf numFmtId="0" fontId="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6" fillId="0" borderId="0"/>
    <xf numFmtId="0" fontId="16" fillId="0" borderId="0"/>
    <xf numFmtId="0" fontId="13" fillId="2" borderId="0"/>
    <xf numFmtId="0" fontId="13" fillId="2" borderId="0"/>
    <xf numFmtId="0" fontId="12" fillId="2" borderId="0"/>
    <xf numFmtId="0" fontId="12" fillId="2" borderId="0"/>
    <xf numFmtId="0" fontId="17" fillId="3" borderId="0"/>
    <xf numFmtId="0" fontId="17" fillId="3"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22" fillId="3" borderId="0"/>
    <xf numFmtId="0" fontId="22" fillId="3" borderId="0"/>
    <xf numFmtId="0" fontId="22" fillId="3" borderId="0"/>
    <xf numFmtId="0" fontId="22" fillId="3" borderId="0"/>
    <xf numFmtId="0" fontId="22" fillId="3" borderId="0"/>
    <xf numFmtId="0" fontId="22" fillId="3" borderId="0"/>
    <xf numFmtId="0" fontId="17" fillId="3" borderId="0"/>
    <xf numFmtId="0" fontId="17" fillId="3" borderId="0"/>
    <xf numFmtId="0" fontId="18" fillId="4" borderId="0"/>
    <xf numFmtId="0" fontId="18" fillId="4"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5" fillId="3" borderId="0"/>
    <xf numFmtId="0" fontId="5" fillId="3" borderId="0"/>
    <xf numFmtId="0" fontId="17" fillId="3" borderId="0"/>
    <xf numFmtId="0" fontId="17" fillId="3" borderId="0"/>
    <xf numFmtId="0" fontId="2" fillId="0" borderId="0">
      <alignment vertical="top"/>
    </xf>
    <xf numFmtId="0" fontId="2" fillId="0" borderId="0">
      <alignment vertical="top"/>
    </xf>
    <xf numFmtId="0" fontId="23" fillId="5" borderId="0" applyNumberFormat="0" applyBorder="0" applyAlignment="0" applyProtection="0"/>
    <xf numFmtId="0" fontId="23" fillId="2"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4"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39" borderId="22" applyNumberFormat="0" applyAlignment="0" applyProtection="0"/>
    <xf numFmtId="0" fontId="26" fillId="40" borderId="22" applyNumberFormat="0" applyAlignment="0" applyProtection="0"/>
    <xf numFmtId="0" fontId="27" fillId="41" borderId="23" applyNumberFormat="0" applyAlignment="0" applyProtection="0"/>
    <xf numFmtId="0" fontId="27" fillId="42" borderId="23"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8"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9" fillId="0" borderId="18" applyNumberFormat="0" applyFill="0" applyBorder="0" applyAlignment="0">
      <protection locked="0"/>
    </xf>
    <xf numFmtId="171" fontId="2" fillId="0" borderId="0" applyFont="0" applyFill="0" applyBorder="0" applyAlignment="0" applyProtection="0"/>
    <xf numFmtId="171" fontId="2" fillId="0" borderId="0" applyFont="0" applyFill="0" applyBorder="0" applyAlignment="0" applyProtection="0"/>
    <xf numFmtId="0" fontId="30" fillId="0" borderId="0" applyNumberFormat="0" applyFill="0" applyBorder="0" applyAlignment="0" applyProtection="0"/>
    <xf numFmtId="172" fontId="31" fillId="0" borderId="0">
      <alignment horizontal="center"/>
    </xf>
    <xf numFmtId="0" fontId="32" fillId="8" borderId="0" applyNumberFormat="0" applyBorder="0" applyAlignment="0" applyProtection="0"/>
    <xf numFmtId="0" fontId="32" fillId="9" borderId="0" applyNumberFormat="0" applyBorder="0" applyAlignment="0" applyProtection="0"/>
    <xf numFmtId="0" fontId="33" fillId="0" borderId="24" applyNumberFormat="0" applyFill="0" applyAlignment="0" applyProtection="0"/>
    <xf numFmtId="0" fontId="34" fillId="0" borderId="25" applyNumberFormat="0" applyFill="0" applyAlignment="0" applyProtection="0"/>
    <xf numFmtId="0" fontId="35" fillId="0" borderId="2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4" borderId="22" applyNumberFormat="0" applyAlignment="0" applyProtection="0"/>
    <xf numFmtId="0" fontId="37" fillId="15" borderId="22" applyNumberFormat="0" applyAlignment="0" applyProtection="0"/>
    <xf numFmtId="0" fontId="38" fillId="0" borderId="0" applyNumberFormat="0" applyFill="0" applyBorder="0">
      <alignment horizontal="right"/>
    </xf>
    <xf numFmtId="0" fontId="38" fillId="0" borderId="0" applyNumberFormat="0" applyFill="0" applyBorder="0">
      <alignment horizontal="right"/>
    </xf>
    <xf numFmtId="0" fontId="39" fillId="0" borderId="27"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1" fillId="0" borderId="0"/>
    <xf numFmtId="0" fontId="41" fillId="0" borderId="28"/>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8" fillId="0" borderId="0"/>
    <xf numFmtId="0" fontId="28"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29" applyNumberFormat="0" applyAlignment="0" applyProtection="0"/>
    <xf numFmtId="0" fontId="2" fillId="46" borderId="29" applyNumberFormat="0" applyFont="0" applyAlignment="0" applyProtection="0"/>
    <xf numFmtId="0" fontId="42" fillId="39" borderId="30" applyNumberFormat="0" applyAlignment="0" applyProtection="0"/>
    <xf numFmtId="0" fontId="42" fillId="40" borderId="30" applyNumberFormat="0" applyAlignment="0" applyProtection="0"/>
    <xf numFmtId="9" fontId="43"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4" fontId="44" fillId="47" borderId="31" applyNumberFormat="0" applyProtection="0">
      <alignment vertical="center"/>
    </xf>
    <xf numFmtId="4" fontId="44" fillId="47" borderId="31" applyNumberFormat="0" applyProtection="0">
      <alignment vertical="center"/>
    </xf>
    <xf numFmtId="4" fontId="45" fillId="47" borderId="31" applyNumberFormat="0" applyProtection="0">
      <alignment vertical="center"/>
    </xf>
    <xf numFmtId="4" fontId="45" fillId="47" borderId="31" applyNumberFormat="0" applyProtection="0">
      <alignment vertical="center"/>
    </xf>
    <xf numFmtId="4" fontId="46" fillId="47" borderId="31" applyNumberFormat="0" applyProtection="0">
      <alignment horizontal="left" vertical="center" indent="1"/>
    </xf>
    <xf numFmtId="4" fontId="46" fillId="47" borderId="31" applyNumberFormat="0" applyProtection="0">
      <alignment horizontal="left" vertical="center" indent="1"/>
    </xf>
    <xf numFmtId="0" fontId="47" fillId="47" borderId="31"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9" borderId="31" applyNumberFormat="0" applyProtection="0">
      <alignment horizontal="right" vertical="center"/>
    </xf>
    <xf numFmtId="4" fontId="46" fillId="49" borderId="31" applyNumberFormat="0" applyProtection="0">
      <alignment horizontal="right" vertical="center"/>
    </xf>
    <xf numFmtId="4" fontId="46" fillId="50" borderId="31" applyNumberFormat="0" applyProtection="0">
      <alignment horizontal="right" vertical="center"/>
    </xf>
    <xf numFmtId="4" fontId="46" fillId="50" borderId="31" applyNumberFormat="0" applyProtection="0">
      <alignment horizontal="right" vertical="center"/>
    </xf>
    <xf numFmtId="4" fontId="46" fillId="51" borderId="31" applyNumberFormat="0" applyProtection="0">
      <alignment horizontal="right" vertical="center"/>
    </xf>
    <xf numFmtId="4" fontId="46" fillId="51" borderId="31" applyNumberFormat="0" applyProtection="0">
      <alignment horizontal="right" vertical="center"/>
    </xf>
    <xf numFmtId="4" fontId="46" fillId="52" borderId="31" applyNumberFormat="0" applyProtection="0">
      <alignment horizontal="right" vertical="center"/>
    </xf>
    <xf numFmtId="4" fontId="46" fillId="52" borderId="31" applyNumberFormat="0" applyProtection="0">
      <alignment horizontal="right" vertical="center"/>
    </xf>
    <xf numFmtId="4" fontId="46" fillId="53" borderId="31" applyNumberFormat="0" applyProtection="0">
      <alignment horizontal="right" vertical="center"/>
    </xf>
    <xf numFmtId="4" fontId="46" fillId="53" borderId="31" applyNumberFormat="0" applyProtection="0">
      <alignment horizontal="right" vertical="center"/>
    </xf>
    <xf numFmtId="4" fontId="46" fillId="54" borderId="31" applyNumberFormat="0" applyProtection="0">
      <alignment horizontal="right" vertical="center"/>
    </xf>
    <xf numFmtId="4" fontId="46" fillId="54" borderId="31" applyNumberFormat="0" applyProtection="0">
      <alignment horizontal="right" vertical="center"/>
    </xf>
    <xf numFmtId="4" fontId="46" fillId="55" borderId="31" applyNumberFormat="0" applyProtection="0">
      <alignment horizontal="right" vertical="center"/>
    </xf>
    <xf numFmtId="4" fontId="46" fillId="55" borderId="31" applyNumberFormat="0" applyProtection="0">
      <alignment horizontal="right" vertical="center"/>
    </xf>
    <xf numFmtId="4" fontId="46" fillId="56" borderId="31" applyNumberFormat="0" applyProtection="0">
      <alignment horizontal="right" vertical="center"/>
    </xf>
    <xf numFmtId="4" fontId="46" fillId="56" borderId="31" applyNumberFormat="0" applyProtection="0">
      <alignment horizontal="right" vertical="center"/>
    </xf>
    <xf numFmtId="4" fontId="46" fillId="57" borderId="31" applyNumberFormat="0" applyProtection="0">
      <alignment horizontal="right" vertical="center"/>
    </xf>
    <xf numFmtId="4" fontId="46" fillId="57" borderId="31" applyNumberFormat="0" applyProtection="0">
      <alignment horizontal="right" vertical="center"/>
    </xf>
    <xf numFmtId="4" fontId="44" fillId="58" borderId="32" applyNumberFormat="0" applyProtection="0">
      <alignment horizontal="left" vertical="center" indent="1"/>
    </xf>
    <xf numFmtId="4" fontId="44" fillId="58" borderId="32" applyNumberFormat="0" applyProtection="0">
      <alignment horizontal="left" vertical="center" indent="1"/>
    </xf>
    <xf numFmtId="4" fontId="44" fillId="59" borderId="0" applyNumberFormat="0" applyProtection="0">
      <alignment horizontal="left" vertical="center" indent="1"/>
    </xf>
    <xf numFmtId="4" fontId="44" fillId="59"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6" fillId="59" borderId="31" applyNumberFormat="0" applyProtection="0">
      <alignment horizontal="right" vertical="center"/>
    </xf>
    <xf numFmtId="4" fontId="46" fillId="59" borderId="31" applyNumberFormat="0" applyProtection="0">
      <alignment horizontal="right" vertical="center"/>
    </xf>
    <xf numFmtId="4" fontId="48" fillId="59" borderId="0" applyNumberFormat="0" applyProtection="0">
      <alignment horizontal="left" vertical="center" indent="1"/>
    </xf>
    <xf numFmtId="4" fontId="48" fillId="59"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top" indent="1"/>
    </xf>
    <xf numFmtId="0" fontId="2" fillId="48" borderId="31" applyNumberFormat="0" applyProtection="0">
      <alignment horizontal="left" vertical="top" indent="1"/>
    </xf>
    <xf numFmtId="0" fontId="2" fillId="60" borderId="31" applyNumberFormat="0" applyProtection="0">
      <alignment horizontal="left" vertical="center" indent="1"/>
    </xf>
    <xf numFmtId="0" fontId="2" fillId="60" borderId="31" applyNumberFormat="0" applyProtection="0">
      <alignment horizontal="left" vertical="center" indent="1"/>
    </xf>
    <xf numFmtId="0" fontId="2" fillId="60" borderId="31" applyNumberFormat="0" applyProtection="0">
      <alignment horizontal="left" vertical="top" indent="1"/>
    </xf>
    <xf numFmtId="0" fontId="2" fillId="60" borderId="31" applyNumberFormat="0" applyProtection="0">
      <alignment horizontal="left" vertical="top" indent="1"/>
    </xf>
    <xf numFmtId="0" fontId="2" fillId="59" borderId="31" applyNumberFormat="0" applyProtection="0">
      <alignment horizontal="left" vertical="center" indent="1"/>
    </xf>
    <xf numFmtId="0" fontId="2" fillId="59" borderId="31" applyNumberFormat="0" applyProtection="0">
      <alignment horizontal="left" vertical="center" indent="1"/>
    </xf>
    <xf numFmtId="0" fontId="2" fillId="59" borderId="31" applyNumberFormat="0" applyProtection="0">
      <alignment horizontal="left" vertical="top" indent="1"/>
    </xf>
    <xf numFmtId="0" fontId="2" fillId="59" borderId="31" applyNumberFormat="0" applyProtection="0">
      <alignment horizontal="left" vertical="top" indent="1"/>
    </xf>
    <xf numFmtId="0" fontId="2" fillId="61" borderId="31" applyNumberFormat="0" applyProtection="0">
      <alignment horizontal="left" vertical="center" indent="1"/>
    </xf>
    <xf numFmtId="0" fontId="2" fillId="61" borderId="31" applyNumberFormat="0" applyProtection="0">
      <alignment horizontal="left" vertical="center" indent="1"/>
    </xf>
    <xf numFmtId="0" fontId="2" fillId="61" borderId="31" applyNumberFormat="0" applyProtection="0">
      <alignment horizontal="left" vertical="top" indent="1"/>
    </xf>
    <xf numFmtId="0" fontId="2" fillId="61" borderId="31" applyNumberFormat="0" applyProtection="0">
      <alignment horizontal="left" vertical="top" indent="1"/>
    </xf>
    <xf numFmtId="4" fontId="46" fillId="61" borderId="31" applyNumberFormat="0" applyProtection="0">
      <alignment vertical="center"/>
    </xf>
    <xf numFmtId="4" fontId="46" fillId="61" borderId="31" applyNumberFormat="0" applyProtection="0">
      <alignment vertical="center"/>
    </xf>
    <xf numFmtId="4" fontId="49" fillId="61" borderId="31" applyNumberFormat="0" applyProtection="0">
      <alignment vertical="center"/>
    </xf>
    <xf numFmtId="4" fontId="49" fillId="61" borderId="31" applyNumberFormat="0" applyProtection="0">
      <alignment vertical="center"/>
    </xf>
    <xf numFmtId="4" fontId="44" fillId="59" borderId="33" applyNumberFormat="0" applyProtection="0">
      <alignment horizontal="left" vertical="center" indent="1"/>
    </xf>
    <xf numFmtId="4" fontId="44" fillId="59" borderId="33" applyNumberFormat="0" applyProtection="0">
      <alignment horizontal="left" vertical="center" indent="1"/>
    </xf>
    <xf numFmtId="0" fontId="48" fillId="62" borderId="31" applyNumberFormat="0" applyProtection="0">
      <alignment horizontal="left" vertical="top" indent="1"/>
    </xf>
    <xf numFmtId="4" fontId="46" fillId="61" borderId="31" applyNumberFormat="0" applyProtection="0">
      <alignment horizontal="right" vertical="center"/>
    </xf>
    <xf numFmtId="4" fontId="46" fillId="61" borderId="31" applyNumberFormat="0" applyProtection="0">
      <alignment horizontal="right" vertical="center"/>
    </xf>
    <xf numFmtId="4" fontId="49" fillId="61" borderId="31" applyNumberFormat="0" applyProtection="0">
      <alignment horizontal="right" vertical="center"/>
    </xf>
    <xf numFmtId="4" fontId="49" fillId="61" borderId="31" applyNumberFormat="0" applyProtection="0">
      <alignment horizontal="right" vertical="center"/>
    </xf>
    <xf numFmtId="4" fontId="44" fillId="59" borderId="31" applyNumberFormat="0" applyProtection="0">
      <alignment horizontal="left" vertical="center" indent="1"/>
    </xf>
    <xf numFmtId="4" fontId="44" fillId="59" borderId="31" applyNumberFormat="0" applyProtection="0">
      <alignment horizontal="left" vertical="center" indent="1"/>
    </xf>
    <xf numFmtId="0" fontId="48" fillId="60" borderId="31" applyNumberFormat="0" applyProtection="0">
      <alignment horizontal="left" vertical="top" indent="1"/>
    </xf>
    <xf numFmtId="4" fontId="50" fillId="60" borderId="33" applyNumberFormat="0" applyProtection="0">
      <alignment horizontal="left" vertical="center" indent="1"/>
    </xf>
    <xf numFmtId="4" fontId="50" fillId="60" borderId="33" applyNumberFormat="0" applyProtection="0">
      <alignment horizontal="left" vertical="center" indent="1"/>
    </xf>
    <xf numFmtId="4" fontId="51" fillId="61" borderId="31" applyNumberFormat="0" applyProtection="0">
      <alignment horizontal="right" vertical="center"/>
    </xf>
    <xf numFmtId="4" fontId="51" fillId="61" borderId="31" applyNumberFormat="0" applyProtection="0">
      <alignment horizontal="right" vertical="center"/>
    </xf>
    <xf numFmtId="0" fontId="52" fillId="63" borderId="0"/>
    <xf numFmtId="0" fontId="53" fillId="63" borderId="0"/>
    <xf numFmtId="0" fontId="54" fillId="0" borderId="0" applyNumberFormat="0" applyFill="0" applyBorder="0" applyAlignment="0" applyProtection="0"/>
    <xf numFmtId="0" fontId="55" fillId="0" borderId="34"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6" fillId="0" borderId="0" applyNumberFormat="0" applyFill="0" applyBorder="0" applyAlignment="0" applyProtection="0"/>
  </cellStyleXfs>
  <cellXfs count="84">
    <xf numFmtId="0" fontId="0" fillId="0" borderId="0" xfId="0"/>
    <xf numFmtId="0" fontId="9" fillId="64" borderId="0" xfId="0" applyFont="1" applyFill="1" applyAlignment="1">
      <alignment vertical="center"/>
    </xf>
    <xf numFmtId="0" fontId="3" fillId="0" borderId="0" xfId="286" applyFont="1" applyFill="1" applyAlignment="1">
      <alignment vertical="center"/>
    </xf>
    <xf numFmtId="0" fontId="17" fillId="0" borderId="0" xfId="286" applyFont="1" applyFill="1" applyAlignment="1">
      <alignment vertical="center"/>
    </xf>
    <xf numFmtId="0" fontId="5" fillId="0" borderId="0" xfId="286" applyFont="1" applyFill="1" applyAlignment="1">
      <alignment vertical="center"/>
    </xf>
    <xf numFmtId="0" fontId="4" fillId="0" borderId="0" xfId="286" applyFont="1" applyFill="1" applyAlignment="1">
      <alignment vertical="center"/>
    </xf>
    <xf numFmtId="0" fontId="5" fillId="0" borderId="0" xfId="286" applyFont="1" applyAlignment="1">
      <alignment vertical="center"/>
    </xf>
    <xf numFmtId="0" fontId="6" fillId="0" borderId="1" xfId="286" applyFont="1" applyBorder="1" applyAlignment="1">
      <alignment horizontal="right" vertical="center"/>
    </xf>
    <xf numFmtId="0" fontId="7" fillId="0" borderId="1" xfId="286" applyFont="1" applyBorder="1" applyAlignment="1">
      <alignment horizontal="right" vertical="center"/>
    </xf>
    <xf numFmtId="0" fontId="9" fillId="0" borderId="0" xfId="286" applyFont="1" applyAlignment="1">
      <alignment vertical="center"/>
    </xf>
    <xf numFmtId="3" fontId="2" fillId="0" borderId="36" xfId="286" applyNumberFormat="1" applyFont="1" applyFill="1" applyBorder="1" applyAlignment="1">
      <alignment horizontal="center" vertical="center"/>
    </xf>
    <xf numFmtId="37" fontId="2" fillId="0" borderId="9" xfId="286" applyNumberFormat="1" applyFont="1" applyFill="1" applyBorder="1" applyAlignment="1">
      <alignment horizontal="center" vertical="center" wrapText="1"/>
    </xf>
    <xf numFmtId="37" fontId="9" fillId="0" borderId="0" xfId="286" applyNumberFormat="1" applyFont="1" applyAlignment="1">
      <alignment vertical="center"/>
    </xf>
    <xf numFmtId="0" fontId="8" fillId="0" borderId="0" xfId="286" applyFont="1" applyAlignment="1">
      <alignment horizontal="center" vertical="center"/>
    </xf>
    <xf numFmtId="3" fontId="57" fillId="0" borderId="37" xfId="286" applyNumberFormat="1" applyFont="1" applyFill="1" applyBorder="1" applyAlignment="1">
      <alignment horizontal="center" vertical="center"/>
    </xf>
    <xf numFmtId="0" fontId="9" fillId="0" borderId="0" xfId="286" applyFont="1" applyFill="1" applyAlignment="1">
      <alignment vertical="center"/>
    </xf>
    <xf numFmtId="0" fontId="7" fillId="0" borderId="0" xfId="286" applyFont="1" applyFill="1" applyBorder="1" applyAlignment="1">
      <alignment horizontal="center" vertical="center" wrapText="1"/>
    </xf>
    <xf numFmtId="0" fontId="17" fillId="0" borderId="0" xfId="286" applyNumberFormat="1" applyFont="1" applyFill="1" applyAlignment="1">
      <alignment horizontal="centerContinuous" vertical="center"/>
    </xf>
    <xf numFmtId="0" fontId="7" fillId="0" borderId="0" xfId="286" applyFont="1" applyFill="1" applyAlignment="1">
      <alignment vertical="center"/>
    </xf>
    <xf numFmtId="3" fontId="5" fillId="0" borderId="0" xfId="286" applyNumberFormat="1" applyFont="1" applyFill="1" applyAlignment="1">
      <alignment vertical="center"/>
    </xf>
    <xf numFmtId="0" fontId="5" fillId="0" borderId="0" xfId="286" applyNumberFormat="1" applyFont="1" applyFill="1" applyAlignment="1">
      <alignment vertical="center"/>
    </xf>
    <xf numFmtId="0" fontId="9" fillId="0" borderId="0" xfId="286" applyFont="1" applyFill="1" applyAlignment="1">
      <alignment horizontal="center" vertical="center"/>
    </xf>
    <xf numFmtId="0" fontId="7" fillId="0" borderId="1" xfId="286" applyFont="1" applyFill="1" applyBorder="1" applyAlignment="1">
      <alignment horizontal="right" vertical="center"/>
    </xf>
    <xf numFmtId="0" fontId="8" fillId="0" borderId="0" xfId="286" applyFont="1" applyFill="1" applyAlignment="1">
      <alignment vertical="center"/>
    </xf>
    <xf numFmtId="3" fontId="57" fillId="0" borderId="4" xfId="286" applyNumberFormat="1" applyFont="1" applyFill="1" applyBorder="1" applyAlignment="1">
      <alignment horizontal="center" vertical="center"/>
    </xf>
    <xf numFmtId="3" fontId="9" fillId="0" borderId="0" xfId="286" applyNumberFormat="1" applyFont="1" applyFill="1" applyAlignment="1">
      <alignment vertical="center"/>
    </xf>
    <xf numFmtId="3" fontId="57" fillId="0" borderId="9" xfId="286" applyNumberFormat="1" applyFont="1" applyFill="1" applyBorder="1" applyAlignment="1">
      <alignment horizontal="center" vertical="center"/>
    </xf>
    <xf numFmtId="3" fontId="57" fillId="0" borderId="18" xfId="286" applyNumberFormat="1" applyFont="1" applyFill="1" applyBorder="1" applyAlignment="1">
      <alignment horizontal="center" vertical="center"/>
    </xf>
    <xf numFmtId="3" fontId="2" fillId="0" borderId="9" xfId="286" applyNumberFormat="1" applyFont="1" applyFill="1" applyBorder="1" applyAlignment="1">
      <alignment horizontal="center" vertical="center"/>
    </xf>
    <xf numFmtId="3" fontId="2" fillId="0" borderId="18" xfId="286" applyNumberFormat="1" applyFont="1" applyFill="1" applyBorder="1" applyAlignment="1">
      <alignment horizontal="center" vertical="center"/>
    </xf>
    <xf numFmtId="43" fontId="57" fillId="0" borderId="9" xfId="286" applyNumberFormat="1" applyFont="1" applyFill="1" applyBorder="1" applyAlignment="1">
      <alignment horizontal="center" vertical="center"/>
    </xf>
    <xf numFmtId="3" fontId="2" fillId="0" borderId="38" xfId="286" applyNumberFormat="1" applyFont="1" applyBorder="1" applyAlignment="1">
      <alignment horizontal="center" vertical="center"/>
    </xf>
    <xf numFmtId="173" fontId="57" fillId="0" borderId="9" xfId="286" applyNumberFormat="1" applyFont="1" applyFill="1" applyBorder="1" applyAlignment="1">
      <alignment horizontal="center" vertical="center"/>
    </xf>
    <xf numFmtId="3" fontId="2" fillId="0" borderId="36" xfId="286" applyNumberFormat="1" applyFont="1" applyBorder="1" applyAlignment="1">
      <alignment horizontal="center" vertical="center"/>
    </xf>
    <xf numFmtId="43" fontId="2" fillId="0" borderId="9" xfId="286" applyNumberFormat="1" applyFont="1" applyFill="1" applyBorder="1" applyAlignment="1">
      <alignment horizontal="center" vertical="center"/>
    </xf>
    <xf numFmtId="43" fontId="57" fillId="0" borderId="18" xfId="286" applyNumberFormat="1" applyFont="1" applyFill="1" applyBorder="1" applyAlignment="1">
      <alignment horizontal="center" vertical="center"/>
    </xf>
    <xf numFmtId="3" fontId="57" fillId="0" borderId="20" xfId="286" applyNumberFormat="1" applyFont="1" applyFill="1" applyBorder="1" applyAlignment="1">
      <alignment horizontal="center" vertical="center"/>
    </xf>
    <xf numFmtId="43" fontId="57" fillId="0" borderId="7" xfId="286" applyNumberFormat="1" applyFont="1" applyFill="1" applyBorder="1" applyAlignment="1">
      <alignment horizontal="center" vertical="center"/>
    </xf>
    <xf numFmtId="0" fontId="7" fillId="0" borderId="0" xfId="286" applyFont="1"/>
    <xf numFmtId="0" fontId="10" fillId="0" borderId="0" xfId="286" applyFont="1" applyFill="1" applyAlignment="1">
      <alignment horizontal="right" vertical="center"/>
    </xf>
    <xf numFmtId="0" fontId="10" fillId="0" borderId="0" xfId="286" applyFont="1" applyAlignment="1">
      <alignment vertical="center"/>
    </xf>
    <xf numFmtId="43" fontId="5" fillId="0" borderId="0" xfId="286" applyNumberFormat="1" applyFont="1" applyAlignment="1">
      <alignment vertical="center"/>
    </xf>
    <xf numFmtId="174" fontId="9" fillId="0" borderId="0" xfId="286" applyNumberFormat="1" applyFont="1" applyFill="1" applyBorder="1" applyAlignment="1">
      <alignment horizontal="center" vertical="center"/>
    </xf>
    <xf numFmtId="0" fontId="7" fillId="0" borderId="0" xfId="0" applyFont="1"/>
    <xf numFmtId="37" fontId="0" fillId="0" borderId="9" xfId="286" applyNumberFormat="1" applyFont="1" applyFill="1" applyBorder="1" applyAlignment="1">
      <alignment horizontal="center" vertical="center" wrapText="1"/>
    </xf>
    <xf numFmtId="3" fontId="0" fillId="0" borderId="36" xfId="286" applyNumberFormat="1" applyFont="1" applyFill="1" applyBorder="1" applyAlignment="1">
      <alignment horizontal="center" vertical="center"/>
    </xf>
    <xf numFmtId="43" fontId="0" fillId="0" borderId="9" xfId="286" applyNumberFormat="1" applyFont="1" applyFill="1" applyBorder="1" applyAlignment="1">
      <alignment horizontal="center" vertical="center"/>
    </xf>
    <xf numFmtId="3" fontId="0" fillId="0" borderId="9" xfId="286" applyNumberFormat="1" applyFont="1" applyFill="1" applyBorder="1" applyAlignment="1">
      <alignment horizontal="center" vertical="center"/>
    </xf>
    <xf numFmtId="0" fontId="7" fillId="64" borderId="0" xfId="286" applyFont="1" applyFill="1" applyBorder="1" applyAlignment="1">
      <alignment vertical="center"/>
    </xf>
    <xf numFmtId="0" fontId="10" fillId="64" borderId="0" xfId="0" applyFont="1" applyFill="1" applyAlignment="1">
      <alignment horizontal="right" vertical="top"/>
    </xf>
    <xf numFmtId="0" fontId="57" fillId="65" borderId="35" xfId="286" applyFont="1" applyFill="1" applyBorder="1" applyAlignment="1">
      <alignment horizontal="center" vertical="center"/>
    </xf>
    <xf numFmtId="0" fontId="2" fillId="65" borderId="2" xfId="286" applyFont="1" applyFill="1" applyBorder="1" applyAlignment="1">
      <alignment vertical="center" wrapText="1"/>
    </xf>
    <xf numFmtId="0" fontId="57" fillId="65" borderId="8" xfId="286" applyFont="1" applyFill="1" applyBorder="1" applyAlignment="1">
      <alignment horizontal="center" vertical="center"/>
    </xf>
    <xf numFmtId="0" fontId="2" fillId="65" borderId="8" xfId="286" applyFont="1" applyFill="1" applyBorder="1" applyAlignment="1">
      <alignment vertical="center" wrapText="1"/>
    </xf>
    <xf numFmtId="0" fontId="57" fillId="65" borderId="15" xfId="286" applyNumberFormat="1" applyFont="1" applyFill="1" applyBorder="1" applyAlignment="1">
      <alignment horizontal="center" vertical="center"/>
    </xf>
    <xf numFmtId="49" fontId="57" fillId="65" borderId="15" xfId="286" applyNumberFormat="1" applyFont="1" applyFill="1" applyBorder="1" applyAlignment="1">
      <alignment horizontal="center" vertical="center"/>
    </xf>
    <xf numFmtId="49" fontId="57" fillId="65" borderId="15" xfId="286" applyNumberFormat="1" applyFont="1" applyFill="1" applyBorder="1" applyAlignment="1">
      <alignment horizontal="center" vertical="center" wrapText="1"/>
    </xf>
    <xf numFmtId="0" fontId="2" fillId="65" borderId="18" xfId="286" applyFont="1" applyFill="1" applyBorder="1" applyAlignment="1">
      <alignment horizontal="left" vertical="center"/>
    </xf>
    <xf numFmtId="0" fontId="2" fillId="65" borderId="19" xfId="286" applyFont="1" applyFill="1" applyBorder="1" applyAlignment="1">
      <alignment vertical="center"/>
    </xf>
    <xf numFmtId="0" fontId="57" fillId="65" borderId="18" xfId="286" applyFont="1" applyFill="1" applyBorder="1" applyAlignment="1">
      <alignment horizontal="left" vertical="center"/>
    </xf>
    <xf numFmtId="0" fontId="2" fillId="65" borderId="18" xfId="286" applyFont="1" applyFill="1" applyBorder="1" applyAlignment="1">
      <alignment horizontal="right" vertical="center"/>
    </xf>
    <xf numFmtId="0" fontId="2" fillId="65" borderId="19" xfId="286" applyFont="1" applyFill="1" applyBorder="1" applyAlignment="1">
      <alignment horizontal="left" vertical="center"/>
    </xf>
    <xf numFmtId="0" fontId="2" fillId="65" borderId="18" xfId="286" applyFont="1" applyFill="1" applyBorder="1" applyAlignment="1">
      <alignment horizontal="center" vertical="center"/>
    </xf>
    <xf numFmtId="0" fontId="57" fillId="65" borderId="20" xfId="286" applyFont="1" applyFill="1" applyBorder="1" applyAlignment="1">
      <alignment horizontal="left" vertical="center"/>
    </xf>
    <xf numFmtId="0" fontId="2" fillId="65" borderId="21" xfId="286" applyFont="1" applyFill="1" applyBorder="1" applyAlignment="1">
      <alignment vertical="center"/>
    </xf>
    <xf numFmtId="0" fontId="10" fillId="0" borderId="39" xfId="286" applyFont="1" applyFill="1" applyBorder="1" applyAlignment="1">
      <alignment wrapText="1"/>
    </xf>
    <xf numFmtId="0" fontId="0" fillId="0" borderId="39" xfId="0" applyBorder="1" applyAlignment="1">
      <alignment wrapText="1"/>
    </xf>
    <xf numFmtId="0" fontId="2" fillId="65" borderId="18" xfId="286" applyFont="1" applyFill="1" applyBorder="1" applyAlignment="1">
      <alignment horizontal="left" vertical="center"/>
    </xf>
    <xf numFmtId="0" fontId="2" fillId="65" borderId="19" xfId="286" applyFont="1" applyFill="1" applyBorder="1" applyAlignment="1">
      <alignment horizontal="left" vertical="center"/>
    </xf>
    <xf numFmtId="49" fontId="57" fillId="65" borderId="4" xfId="286" applyNumberFormat="1" applyFont="1" applyFill="1" applyBorder="1" applyAlignment="1">
      <alignment horizontal="center" vertical="center" wrapText="1"/>
    </xf>
    <xf numFmtId="49" fontId="57" fillId="65" borderId="7" xfId="286" applyNumberFormat="1" applyFont="1" applyFill="1" applyBorder="1" applyAlignment="1">
      <alignment horizontal="center" vertical="center" wrapText="1"/>
    </xf>
    <xf numFmtId="0" fontId="57" fillId="65" borderId="13" xfId="286" applyFont="1" applyFill="1" applyBorder="1" applyAlignment="1">
      <alignment horizontal="center" vertical="center" wrapText="1"/>
    </xf>
    <xf numFmtId="0" fontId="2" fillId="65" borderId="14" xfId="286" applyFont="1" applyFill="1" applyBorder="1" applyAlignment="1">
      <alignment horizontal="center" vertical="center" wrapText="1"/>
    </xf>
    <xf numFmtId="0" fontId="57" fillId="65" borderId="16" xfId="286" applyFont="1" applyFill="1" applyBorder="1" applyAlignment="1">
      <alignment horizontal="left" vertical="center"/>
    </xf>
    <xf numFmtId="0" fontId="57" fillId="65" borderId="17" xfId="286" applyFont="1" applyFill="1" applyBorder="1" applyAlignment="1">
      <alignment horizontal="left" vertical="center"/>
    </xf>
    <xf numFmtId="0" fontId="57" fillId="65" borderId="18" xfId="286" applyFont="1" applyFill="1" applyBorder="1" applyAlignment="1">
      <alignment horizontal="left" vertical="center"/>
    </xf>
    <xf numFmtId="0" fontId="57" fillId="65" borderId="19" xfId="286" applyFont="1" applyFill="1" applyBorder="1" applyAlignment="1">
      <alignment horizontal="left" vertical="center"/>
    </xf>
    <xf numFmtId="0" fontId="57" fillId="65" borderId="10" xfId="286" applyFont="1" applyFill="1" applyBorder="1" applyAlignment="1">
      <alignment horizontal="center" vertical="center"/>
    </xf>
    <xf numFmtId="0" fontId="57" fillId="65" borderId="11" xfId="286" applyFont="1" applyFill="1" applyBorder="1" applyAlignment="1">
      <alignment horizontal="center" vertical="center"/>
    </xf>
    <xf numFmtId="49" fontId="57" fillId="65" borderId="2" xfId="286" applyNumberFormat="1" applyFont="1" applyFill="1" applyBorder="1" applyAlignment="1">
      <alignment horizontal="center" vertical="center" wrapText="1"/>
    </xf>
    <xf numFmtId="49" fontId="57" fillId="65" borderId="5" xfId="286" applyNumberFormat="1" applyFont="1" applyFill="1" applyBorder="1" applyAlignment="1">
      <alignment horizontal="center" vertical="center" wrapText="1"/>
    </xf>
    <xf numFmtId="0" fontId="7" fillId="0" borderId="12" xfId="286" applyFont="1" applyFill="1" applyBorder="1" applyAlignment="1">
      <alignment horizontal="left" vertical="center" wrapText="1"/>
    </xf>
    <xf numFmtId="0" fontId="57" fillId="65" borderId="3" xfId="286" applyFont="1" applyFill="1" applyBorder="1" applyAlignment="1">
      <alignment horizontal="center" vertical="center" wrapText="1"/>
    </xf>
    <xf numFmtId="0" fontId="57" fillId="65" borderId="6" xfId="286" applyFont="1" applyFill="1" applyBorder="1" applyAlignment="1">
      <alignment horizontal="center" vertical="center" wrapText="1"/>
    </xf>
  </cellXfs>
  <cellStyles count="465">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
    <cellStyle name="Comma 17" xfId="195"/>
    <cellStyle name="Comma 2" xfId="196"/>
    <cellStyle name="Comma 2 2" xfId="197"/>
    <cellStyle name="Comma 2 2 2" xfId="198"/>
    <cellStyle name="Comma 2 3" xfId="199"/>
    <cellStyle name="Comma 3" xfId="200"/>
    <cellStyle name="Comma 3 2" xfId="201"/>
    <cellStyle name="Comma 4" xfId="202"/>
    <cellStyle name="Comma 4 2" xfId="203"/>
    <cellStyle name="Comma 4 2 2" xfId="204"/>
    <cellStyle name="Comma 5" xfId="205"/>
    <cellStyle name="Comma 6" xfId="206"/>
    <cellStyle name="Comma 7" xfId="207"/>
    <cellStyle name="Comma 8" xfId="208"/>
    <cellStyle name="Comma 9" xfId="209"/>
    <cellStyle name="Currency 2" xfId="210"/>
    <cellStyle name="Currency 3" xfId="211"/>
    <cellStyle name="data_entry" xfId="212"/>
    <cellStyle name="Euro" xfId="213"/>
    <cellStyle name="Euro 2" xfId="214"/>
    <cellStyle name="Explanatory Text 2" xfId="215"/>
    <cellStyle name="Gentia To Excel" xfId="216"/>
    <cellStyle name="Good 2" xfId="217"/>
    <cellStyle name="Good 3" xfId="218"/>
    <cellStyle name="Heading 1 2" xfId="219"/>
    <cellStyle name="Heading 2 2" xfId="220"/>
    <cellStyle name="Heading 3 2" xfId="221"/>
    <cellStyle name="Heading 4 2" xfId="222"/>
    <cellStyle name="Hyperlink 2" xfId="223"/>
    <cellStyle name="Input 2" xfId="224"/>
    <cellStyle name="Input 3" xfId="225"/>
    <cellStyle name="Labels 8p Bold" xfId="226"/>
    <cellStyle name="Labels 8p Bold 2" xfId="227"/>
    <cellStyle name="Linked Cell 2" xfId="228"/>
    <cellStyle name="Migliaia (0)_LINEA GLOBALE" xfId="229"/>
    <cellStyle name="Migliaia_LINEA GLOBALE" xfId="230"/>
    <cellStyle name="Neutral 2" xfId="231"/>
    <cellStyle name="Neutral 3" xfId="232"/>
    <cellStyle name="Normal" xfId="0" builtinId="0"/>
    <cellStyle name="Normal - Style1" xfId="233"/>
    <cellStyle name="Normal - Style2" xfId="234"/>
    <cellStyle name="Normal 10" xfId="235"/>
    <cellStyle name="Normal 100" xfId="236"/>
    <cellStyle name="Normal 101" xfId="237"/>
    <cellStyle name="Normal 102" xfId="238"/>
    <cellStyle name="Normal 103" xfId="239"/>
    <cellStyle name="Normal 104" xfId="240"/>
    <cellStyle name="Normal 105" xfId="241"/>
    <cellStyle name="Normal 106" xfId="242"/>
    <cellStyle name="Normal 107" xfId="243"/>
    <cellStyle name="Normal 108" xfId="244"/>
    <cellStyle name="Normal 109" xfId="245"/>
    <cellStyle name="Normal 11" xfId="246"/>
    <cellStyle name="Normal 110" xfId="247"/>
    <cellStyle name="Normal 111" xfId="248"/>
    <cellStyle name="Normal 112" xfId="249"/>
    <cellStyle name="Normal 113" xfId="250"/>
    <cellStyle name="Normal 114" xfId="251"/>
    <cellStyle name="Normal 115" xfId="252"/>
    <cellStyle name="Normal 116" xfId="253"/>
    <cellStyle name="Normal 117" xfId="254"/>
    <cellStyle name="Normal 118" xfId="255"/>
    <cellStyle name="Normal 119" xfId="256"/>
    <cellStyle name="Normal 12" xfId="257"/>
    <cellStyle name="Normal 120" xfId="258"/>
    <cellStyle name="Normal 121" xfId="259"/>
    <cellStyle name="Normal 122" xfId="260"/>
    <cellStyle name="Normal 123" xfId="261"/>
    <cellStyle name="Normal 124" xfId="262"/>
    <cellStyle name="Normal 125" xfId="263"/>
    <cellStyle name="Normal 126" xfId="264"/>
    <cellStyle name="Normal 127" xfId="265"/>
    <cellStyle name="Normal 128" xfId="266"/>
    <cellStyle name="Normal 129" xfId="267"/>
    <cellStyle name="Normal 13" xfId="268"/>
    <cellStyle name="Normal 130" xfId="269"/>
    <cellStyle name="Normal 131" xfId="270"/>
    <cellStyle name="Normal 132" xfId="271"/>
    <cellStyle name="Normal 133" xfId="272"/>
    <cellStyle name="Normal 134" xfId="273"/>
    <cellStyle name="Normal 135" xfId="274"/>
    <cellStyle name="Normal 136" xfId="275"/>
    <cellStyle name="Normal 137" xfId="276"/>
    <cellStyle name="Normal 138" xfId="277"/>
    <cellStyle name="Normal 14" xfId="278"/>
    <cellStyle name="Normal 15" xfId="279"/>
    <cellStyle name="Normal 16" xfId="280"/>
    <cellStyle name="Normal 17" xfId="281"/>
    <cellStyle name="Normal 18" xfId="282"/>
    <cellStyle name="Normal 19" xfId="283"/>
    <cellStyle name="Normal 2" xfId="284"/>
    <cellStyle name="Normal 2 2" xfId="285"/>
    <cellStyle name="Normal 2 3" xfId="286"/>
    <cellStyle name="Normal 2 3 2" xfId="287"/>
    <cellStyle name="Normal 2 4" xfId="288"/>
    <cellStyle name="Normal 20" xfId="289"/>
    <cellStyle name="Normal 21" xfId="290"/>
    <cellStyle name="Normal 22" xfId="291"/>
    <cellStyle name="Normal 23" xfId="292"/>
    <cellStyle name="Normal 24" xfId="293"/>
    <cellStyle name="Normal 25" xfId="294"/>
    <cellStyle name="Normal 26" xfId="295"/>
    <cellStyle name="Normal 27" xfId="296"/>
    <cellStyle name="Normal 28" xfId="297"/>
    <cellStyle name="Normal 29" xfId="298"/>
    <cellStyle name="Normal 3" xfId="299"/>
    <cellStyle name="Normal 3 2" xfId="300"/>
    <cellStyle name="Normal 3 3" xfId="301"/>
    <cellStyle name="Normal 30" xfId="302"/>
    <cellStyle name="Normal 31" xfId="303"/>
    <cellStyle name="Normal 32" xfId="304"/>
    <cellStyle name="Normal 33" xfId="305"/>
    <cellStyle name="Normal 34" xfId="306"/>
    <cellStyle name="Normal 35" xfId="307"/>
    <cellStyle name="Normal 36" xfId="308"/>
    <cellStyle name="Normal 37" xfId="309"/>
    <cellStyle name="Normal 38" xfId="310"/>
    <cellStyle name="Normal 39" xfId="311"/>
    <cellStyle name="Normal 4" xfId="312"/>
    <cellStyle name="Normal 40" xfId="313"/>
    <cellStyle name="Normal 41" xfId="314"/>
    <cellStyle name="Normal 42" xfId="315"/>
    <cellStyle name="Normal 43" xfId="316"/>
    <cellStyle name="Normal 44" xfId="317"/>
    <cellStyle name="Normal 45" xfId="318"/>
    <cellStyle name="Normal 46" xfId="319"/>
    <cellStyle name="Normal 47" xfId="320"/>
    <cellStyle name="Normal 48" xfId="321"/>
    <cellStyle name="Normal 49" xfId="322"/>
    <cellStyle name="Normal 5" xfId="323"/>
    <cellStyle name="Normal 50" xfId="324"/>
    <cellStyle name="Normal 51" xfId="325"/>
    <cellStyle name="Normal 52" xfId="326"/>
    <cellStyle name="Normal 53" xfId="327"/>
    <cellStyle name="Normal 54" xfId="328"/>
    <cellStyle name="Normal 55" xfId="329"/>
    <cellStyle name="Normal 56" xfId="330"/>
    <cellStyle name="Normal 57" xfId="331"/>
    <cellStyle name="Normal 58" xfId="332"/>
    <cellStyle name="Normal 59" xfId="333"/>
    <cellStyle name="Normal 6"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0" xfId="346"/>
    <cellStyle name="Normal 71" xfId="347"/>
    <cellStyle name="Normal 72" xfId="348"/>
    <cellStyle name="Normal 73" xfId="349"/>
    <cellStyle name="Normal 74" xfId="350"/>
    <cellStyle name="Normal 75" xfId="351"/>
    <cellStyle name="Normal 76" xfId="352"/>
    <cellStyle name="Normal 77" xfId="353"/>
    <cellStyle name="Normal 78" xfId="354"/>
    <cellStyle name="Normal 79" xfId="355"/>
    <cellStyle name="Normal 8" xfId="356"/>
    <cellStyle name="Normal 80" xfId="357"/>
    <cellStyle name="Normal 81" xfId="358"/>
    <cellStyle name="Normal 82" xfId="359"/>
    <cellStyle name="Normal 83" xfId="360"/>
    <cellStyle name="Normal 84" xfId="361"/>
    <cellStyle name="Normal 85" xfId="362"/>
    <cellStyle name="Normal 86" xfId="363"/>
    <cellStyle name="Normal 87" xfId="364"/>
    <cellStyle name="Normal 88" xfId="365"/>
    <cellStyle name="Normal 89" xfId="366"/>
    <cellStyle name="Normal 9" xfId="367"/>
    <cellStyle name="Normal 90" xfId="368"/>
    <cellStyle name="Normal 91" xfId="369"/>
    <cellStyle name="Normal 92" xfId="370"/>
    <cellStyle name="Normal 93" xfId="371"/>
    <cellStyle name="Normal 94" xfId="372"/>
    <cellStyle name="Normal 95" xfId="373"/>
    <cellStyle name="Normal 96" xfId="374"/>
    <cellStyle name="Normal 97" xfId="375"/>
    <cellStyle name="Normal 98" xfId="376"/>
    <cellStyle name="Normal 99" xfId="377"/>
    <cellStyle name="Note 2" xfId="378"/>
    <cellStyle name="Note 3" xfId="379"/>
    <cellStyle name="Output 2" xfId="380"/>
    <cellStyle name="Output 3" xfId="381"/>
    <cellStyle name="Percent 2" xfId="382"/>
    <cellStyle name="Percent 3" xfId="383"/>
    <cellStyle name="Percent 4" xfId="384"/>
    <cellStyle name="SAPBEXaggData" xfId="385"/>
    <cellStyle name="SAPBEXaggData 2" xfId="386"/>
    <cellStyle name="SAPBEXaggDataEmph" xfId="387"/>
    <cellStyle name="SAPBEXaggDataEmph 2" xfId="388"/>
    <cellStyle name="SAPBEXaggItem" xfId="389"/>
    <cellStyle name="SAPBEXaggItem 2" xfId="390"/>
    <cellStyle name="SAPBEXaggItemX" xfId="391"/>
    <cellStyle name="SAPBEXchaText" xfId="392"/>
    <cellStyle name="SAPBEXchaText 2" xfId="393"/>
    <cellStyle name="SAPBEXexcBad7" xfId="394"/>
    <cellStyle name="SAPBEXexcBad7 2" xfId="395"/>
    <cellStyle name="SAPBEXexcBad8" xfId="396"/>
    <cellStyle name="SAPBEXexcBad8 2" xfId="397"/>
    <cellStyle name="SAPBEXexcBad9" xfId="398"/>
    <cellStyle name="SAPBEXexcBad9 2" xfId="399"/>
    <cellStyle name="SAPBEXexcCritical4" xfId="400"/>
    <cellStyle name="SAPBEXexcCritical4 2" xfId="401"/>
    <cellStyle name="SAPBEXexcCritical5" xfId="402"/>
    <cellStyle name="SAPBEXexcCritical5 2" xfId="403"/>
    <cellStyle name="SAPBEXexcCritical6" xfId="404"/>
    <cellStyle name="SAPBEXexcCritical6 2" xfId="405"/>
    <cellStyle name="SAPBEXexcGood1" xfId="406"/>
    <cellStyle name="SAPBEXexcGood1 2" xfId="407"/>
    <cellStyle name="SAPBEXexcGood2" xfId="408"/>
    <cellStyle name="SAPBEXexcGood2 2" xfId="409"/>
    <cellStyle name="SAPBEXexcGood3" xfId="410"/>
    <cellStyle name="SAPBEXexcGood3 2" xfId="411"/>
    <cellStyle name="SAPBEXfilterDrill" xfId="412"/>
    <cellStyle name="SAPBEXfilterDrill 2" xfId="413"/>
    <cellStyle name="SAPBEXfilterItem" xfId="414"/>
    <cellStyle name="SAPBEXfilterItem 2" xfId="415"/>
    <cellStyle name="SAPBEXfilterText" xfId="416"/>
    <cellStyle name="SAPBEXfilterText 2" xfId="417"/>
    <cellStyle name="SAPBEXformats" xfId="418"/>
    <cellStyle name="SAPBEXformats 2" xfId="419"/>
    <cellStyle name="SAPBEXheaderItem" xfId="420"/>
    <cellStyle name="SAPBEXheaderItem 2" xfId="421"/>
    <cellStyle name="SAPBEXheaderText" xfId="422"/>
    <cellStyle name="SAPBEXheaderText 2" xfId="423"/>
    <cellStyle name="SAPBEXHLevel0" xfId="424"/>
    <cellStyle name="SAPBEXHLevel0 2" xfId="425"/>
    <cellStyle name="SAPBEXHLevel0X" xfId="426"/>
    <cellStyle name="SAPBEXHLevel0X 2" xfId="427"/>
    <cellStyle name="SAPBEXHLevel1" xfId="428"/>
    <cellStyle name="SAPBEXHLevel1 2" xfId="429"/>
    <cellStyle name="SAPBEXHLevel1X" xfId="430"/>
    <cellStyle name="SAPBEXHLevel1X 2" xfId="431"/>
    <cellStyle name="SAPBEXHLevel2" xfId="432"/>
    <cellStyle name="SAPBEXHLevel2 2" xfId="433"/>
    <cellStyle name="SAPBEXHLevel2X" xfId="434"/>
    <cellStyle name="SAPBEXHLevel2X 2" xfId="435"/>
    <cellStyle name="SAPBEXHLevel3" xfId="436"/>
    <cellStyle name="SAPBEXHLevel3 2" xfId="437"/>
    <cellStyle name="SAPBEXHLevel3X" xfId="438"/>
    <cellStyle name="SAPBEXHLevel3X 2" xfId="439"/>
    <cellStyle name="SAPBEXresData" xfId="440"/>
    <cellStyle name="SAPBEXresData 2" xfId="441"/>
    <cellStyle name="SAPBEXresDataEmph" xfId="442"/>
    <cellStyle name="SAPBEXresDataEmph 2" xfId="443"/>
    <cellStyle name="SAPBEXresItem" xfId="444"/>
    <cellStyle name="SAPBEXresItem 2" xfId="445"/>
    <cellStyle name="SAPBEXresItemX" xfId="446"/>
    <cellStyle name="SAPBEXstdData" xfId="447"/>
    <cellStyle name="SAPBEXstdData 2" xfId="448"/>
    <cellStyle name="SAPBEXstdDataEmph" xfId="449"/>
    <cellStyle name="SAPBEXstdDataEmph 2" xfId="450"/>
    <cellStyle name="SAPBEXstdItem" xfId="451"/>
    <cellStyle name="SAPBEXstdItem 2" xfId="452"/>
    <cellStyle name="SAPBEXstdItemX" xfId="453"/>
    <cellStyle name="SAPBEXtitle" xfId="454"/>
    <cellStyle name="SAPBEXtitle 2" xfId="455"/>
    <cellStyle name="SAPBEXundefined" xfId="456"/>
    <cellStyle name="SAPBEXundefined 2" xfId="457"/>
    <cellStyle name="SEM-BPS-head" xfId="458"/>
    <cellStyle name="SEM-BPS-key" xfId="459"/>
    <cellStyle name="Title 2" xfId="460"/>
    <cellStyle name="Total 2" xfId="461"/>
    <cellStyle name="Valuta (0)_LINEA GLOBALE" xfId="462"/>
    <cellStyle name="Valuta_LINEA GLOBALE" xfId="463"/>
    <cellStyle name="Warning Text 2"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tabSelected="1" topLeftCell="B9" zoomScaleNormal="100" workbookViewId="0">
      <selection activeCell="V9" sqref="V9"/>
    </sheetView>
  </sheetViews>
  <sheetFormatPr defaultRowHeight="11.25"/>
  <cols>
    <col min="1" max="1" width="14.42578125" style="6" customWidth="1"/>
    <col min="2" max="2" width="28.140625" style="6" customWidth="1"/>
    <col min="3" max="4" width="8.7109375" style="6" hidden="1" customWidth="1"/>
    <col min="5" max="9" width="8.7109375" style="6" customWidth="1"/>
    <col min="10" max="11" width="10" style="6" customWidth="1"/>
    <col min="12" max="16384" width="9.140625" style="6"/>
  </cols>
  <sheetData>
    <row r="1" spans="1:12" s="4" customFormat="1" ht="16.5">
      <c r="A1" s="2" t="s">
        <v>92</v>
      </c>
      <c r="B1" s="3"/>
      <c r="E1" s="5"/>
      <c r="F1" s="5"/>
    </row>
    <row r="2" spans="1:12" s="4" customFormat="1" ht="15.75" customHeight="1">
      <c r="A2" s="2" t="s">
        <v>0</v>
      </c>
      <c r="B2" s="3"/>
      <c r="E2" s="5"/>
      <c r="F2" s="5"/>
    </row>
    <row r="3" spans="1:12" ht="14.25" customHeight="1">
      <c r="D3" s="7"/>
      <c r="E3" s="7"/>
      <c r="I3" s="8"/>
      <c r="J3" s="8"/>
      <c r="K3" s="8" t="s">
        <v>1</v>
      </c>
    </row>
    <row r="4" spans="1:12" s="9" customFormat="1" ht="12" customHeight="1">
      <c r="A4" s="79" t="s">
        <v>44</v>
      </c>
      <c r="B4" s="82" t="s">
        <v>2</v>
      </c>
      <c r="C4" s="69" t="s">
        <v>3</v>
      </c>
      <c r="D4" s="69" t="s">
        <v>4</v>
      </c>
      <c r="E4" s="69" t="s">
        <v>5</v>
      </c>
      <c r="F4" s="69" t="s">
        <v>45</v>
      </c>
      <c r="G4" s="69" t="s">
        <v>46</v>
      </c>
      <c r="H4" s="69" t="s">
        <v>47</v>
      </c>
      <c r="I4" s="69" t="s">
        <v>48</v>
      </c>
      <c r="J4" s="69" t="s">
        <v>49</v>
      </c>
      <c r="K4" s="69" t="s">
        <v>88</v>
      </c>
    </row>
    <row r="5" spans="1:12" s="9" customFormat="1" ht="19.5" customHeight="1">
      <c r="A5" s="80"/>
      <c r="B5" s="83"/>
      <c r="C5" s="70"/>
      <c r="D5" s="70"/>
      <c r="E5" s="70"/>
      <c r="F5" s="70"/>
      <c r="G5" s="70"/>
      <c r="H5" s="70"/>
      <c r="I5" s="70"/>
      <c r="J5" s="70"/>
      <c r="K5" s="70"/>
    </row>
    <row r="6" spans="1:12" s="9" customFormat="1" ht="19.5" customHeight="1">
      <c r="A6" s="50" t="s">
        <v>7</v>
      </c>
      <c r="B6" s="51" t="s">
        <v>8</v>
      </c>
      <c r="C6" s="10">
        <v>270.8</v>
      </c>
      <c r="D6" s="10">
        <v>112.9</v>
      </c>
      <c r="E6" s="10">
        <f>2.8+6.98</f>
        <v>9.7800000000000011</v>
      </c>
      <c r="F6" s="10">
        <v>0.90500000000000003</v>
      </c>
      <c r="G6" s="10">
        <v>10.1</v>
      </c>
      <c r="H6" s="10">
        <v>535</v>
      </c>
      <c r="I6" s="10">
        <v>696</v>
      </c>
      <c r="J6" s="10">
        <v>2</v>
      </c>
      <c r="K6" s="45" t="s">
        <v>9</v>
      </c>
    </row>
    <row r="7" spans="1:12" s="9" customFormat="1" ht="19.5" customHeight="1">
      <c r="A7" s="52" t="s">
        <v>10</v>
      </c>
      <c r="B7" s="53" t="s">
        <v>11</v>
      </c>
      <c r="C7" s="11">
        <v>335.3</v>
      </c>
      <c r="D7" s="11">
        <v>235.3</v>
      </c>
      <c r="E7" s="11">
        <f>14.3+190.9</f>
        <v>205.20000000000002</v>
      </c>
      <c r="F7" s="11">
        <v>114.2</v>
      </c>
      <c r="G7" s="11">
        <v>347.4</v>
      </c>
      <c r="H7" s="11">
        <v>992</v>
      </c>
      <c r="I7" s="11">
        <v>449</v>
      </c>
      <c r="J7" s="11">
        <v>124</v>
      </c>
      <c r="K7" s="11">
        <v>45</v>
      </c>
      <c r="L7" s="12"/>
    </row>
    <row r="8" spans="1:12" s="9" customFormat="1" ht="24.75" customHeight="1">
      <c r="A8" s="52" t="s">
        <v>12</v>
      </c>
      <c r="B8" s="53" t="s">
        <v>13</v>
      </c>
      <c r="C8" s="11" t="s">
        <v>9</v>
      </c>
      <c r="D8" s="11" t="s">
        <v>9</v>
      </c>
      <c r="E8" s="11" t="s">
        <v>9</v>
      </c>
      <c r="F8" s="11" t="s">
        <v>9</v>
      </c>
      <c r="G8" s="11">
        <v>15.56</v>
      </c>
      <c r="H8" s="11" t="s">
        <v>9</v>
      </c>
      <c r="I8" s="11" t="s">
        <v>9</v>
      </c>
      <c r="J8" s="44" t="s">
        <v>9</v>
      </c>
      <c r="K8" s="44" t="s">
        <v>9</v>
      </c>
      <c r="L8" s="12"/>
    </row>
    <row r="9" spans="1:12" s="9" customFormat="1" ht="34.5" customHeight="1">
      <c r="A9" s="52" t="s">
        <v>50</v>
      </c>
      <c r="B9" s="53" t="s">
        <v>51</v>
      </c>
      <c r="C9" s="11" t="s">
        <v>9</v>
      </c>
      <c r="D9" s="11" t="s">
        <v>9</v>
      </c>
      <c r="E9" s="11" t="s">
        <v>9</v>
      </c>
      <c r="F9" s="11" t="s">
        <v>9</v>
      </c>
      <c r="G9" s="11" t="s">
        <v>9</v>
      </c>
      <c r="H9" s="11">
        <v>1</v>
      </c>
      <c r="I9" s="11">
        <v>6</v>
      </c>
      <c r="J9" s="11" t="s">
        <v>9</v>
      </c>
      <c r="K9" s="44" t="s">
        <v>9</v>
      </c>
      <c r="L9" s="12"/>
    </row>
    <row r="10" spans="1:12" s="9" customFormat="1" ht="19.5" customHeight="1">
      <c r="A10" s="52" t="s">
        <v>14</v>
      </c>
      <c r="B10" s="53" t="s">
        <v>15</v>
      </c>
      <c r="C10" s="10">
        <v>26</v>
      </c>
      <c r="D10" s="10">
        <v>29.968</v>
      </c>
      <c r="E10" s="10">
        <v>2.4710000000000001</v>
      </c>
      <c r="F10" s="10">
        <v>3.8</v>
      </c>
      <c r="G10" s="11" t="s">
        <v>9</v>
      </c>
      <c r="H10" s="11">
        <v>308</v>
      </c>
      <c r="I10" s="11">
        <v>114</v>
      </c>
      <c r="J10" s="11">
        <v>15</v>
      </c>
      <c r="K10" s="44" t="s">
        <v>9</v>
      </c>
      <c r="L10" s="12"/>
    </row>
    <row r="11" spans="1:12" s="9" customFormat="1" ht="23.25" customHeight="1">
      <c r="A11" s="52" t="s">
        <v>16</v>
      </c>
      <c r="B11" s="53" t="s">
        <v>17</v>
      </c>
      <c r="C11" s="10">
        <v>5.508</v>
      </c>
      <c r="D11" s="10">
        <v>17.231999999999999</v>
      </c>
      <c r="E11" s="10">
        <f>3.388+18.834</f>
        <v>22.222000000000001</v>
      </c>
      <c r="F11" s="10">
        <v>33.9</v>
      </c>
      <c r="G11" s="10">
        <v>0.89</v>
      </c>
      <c r="H11" s="10">
        <v>78</v>
      </c>
      <c r="I11" s="10">
        <v>90</v>
      </c>
      <c r="J11" s="10">
        <v>96</v>
      </c>
      <c r="K11" s="10">
        <v>4</v>
      </c>
      <c r="L11" s="12"/>
    </row>
    <row r="12" spans="1:12" s="9" customFormat="1" ht="19.5" customHeight="1">
      <c r="A12" s="52" t="s">
        <v>18</v>
      </c>
      <c r="B12" s="53" t="s">
        <v>19</v>
      </c>
      <c r="C12" s="10">
        <v>1.7749999999999999</v>
      </c>
      <c r="D12" s="10">
        <v>5.2679999999999998</v>
      </c>
      <c r="E12" s="10">
        <v>12.94</v>
      </c>
      <c r="F12" s="10">
        <v>9</v>
      </c>
      <c r="G12" s="11" t="s">
        <v>9</v>
      </c>
      <c r="H12" s="11">
        <v>33</v>
      </c>
      <c r="I12" s="11">
        <v>167</v>
      </c>
      <c r="J12" s="11">
        <f>0.4+0.58</f>
        <v>0.98</v>
      </c>
      <c r="K12" s="11">
        <v>0.2</v>
      </c>
      <c r="L12" s="12"/>
    </row>
    <row r="13" spans="1:12" s="9" customFormat="1" ht="23.25" customHeight="1">
      <c r="A13" s="52" t="s">
        <v>20</v>
      </c>
      <c r="B13" s="53" t="s">
        <v>21</v>
      </c>
      <c r="C13" s="10">
        <v>391</v>
      </c>
      <c r="D13" s="10">
        <v>1068.3</v>
      </c>
      <c r="E13" s="10">
        <f>32.489+887.884</f>
        <v>920.37300000000005</v>
      </c>
      <c r="F13" s="10">
        <v>711.4</v>
      </c>
      <c r="G13" s="10">
        <v>1002</v>
      </c>
      <c r="H13" s="11">
        <v>1850</v>
      </c>
      <c r="I13" s="11">
        <v>1017</v>
      </c>
      <c r="J13" s="11">
        <v>2397</v>
      </c>
      <c r="K13" s="11">
        <v>274</v>
      </c>
      <c r="L13" s="12"/>
    </row>
    <row r="14" spans="1:12" s="9" customFormat="1" ht="22.5" customHeight="1">
      <c r="A14" s="52" t="s">
        <v>22</v>
      </c>
      <c r="B14" s="53" t="s">
        <v>23</v>
      </c>
      <c r="C14" s="10" t="s">
        <v>9</v>
      </c>
      <c r="D14" s="10" t="s">
        <v>9</v>
      </c>
      <c r="E14" s="10">
        <v>0.48199999999999998</v>
      </c>
      <c r="F14" s="11" t="s">
        <v>9</v>
      </c>
      <c r="G14" s="11" t="s">
        <v>9</v>
      </c>
      <c r="H14" s="11">
        <v>195</v>
      </c>
      <c r="I14" s="11">
        <v>19</v>
      </c>
      <c r="J14" s="11">
        <v>6</v>
      </c>
      <c r="K14" s="44" t="s">
        <v>9</v>
      </c>
      <c r="L14" s="12"/>
    </row>
    <row r="15" spans="1:12" s="9" customFormat="1" ht="22.5" customHeight="1">
      <c r="A15" s="52" t="s">
        <v>24</v>
      </c>
      <c r="B15" s="53" t="s">
        <v>52</v>
      </c>
      <c r="C15" s="10">
        <v>12.14</v>
      </c>
      <c r="D15" s="10">
        <v>113</v>
      </c>
      <c r="E15" s="10">
        <v>209</v>
      </c>
      <c r="F15" s="10">
        <v>209.2</v>
      </c>
      <c r="G15" s="11">
        <v>1063</v>
      </c>
      <c r="H15" s="11">
        <v>1253</v>
      </c>
      <c r="I15" s="11">
        <v>2381</v>
      </c>
      <c r="J15" s="11">
        <v>535</v>
      </c>
      <c r="K15" s="11">
        <v>229</v>
      </c>
      <c r="L15" s="12"/>
    </row>
    <row r="16" spans="1:12" s="13" customFormat="1" ht="24" customHeight="1">
      <c r="A16" s="52" t="s">
        <v>25</v>
      </c>
      <c r="B16" s="53" t="s">
        <v>26</v>
      </c>
      <c r="C16" s="11">
        <v>90.756</v>
      </c>
      <c r="D16" s="11">
        <v>245.41200000000001</v>
      </c>
      <c r="E16" s="11">
        <v>213</v>
      </c>
      <c r="F16" s="11">
        <v>329.8</v>
      </c>
      <c r="G16" s="11">
        <v>124</v>
      </c>
      <c r="H16" s="11">
        <v>164</v>
      </c>
      <c r="I16" s="11">
        <v>253.6</v>
      </c>
      <c r="J16" s="11">
        <v>862</v>
      </c>
      <c r="K16" s="11">
        <v>112</v>
      </c>
      <c r="L16" s="12"/>
    </row>
    <row r="17" spans="1:14" s="13" customFormat="1" ht="24" customHeight="1">
      <c r="A17" s="52" t="s">
        <v>27</v>
      </c>
      <c r="B17" s="53" t="s">
        <v>28</v>
      </c>
      <c r="C17" s="11" t="s">
        <v>9</v>
      </c>
      <c r="D17" s="11" t="s">
        <v>9</v>
      </c>
      <c r="E17" s="11" t="s">
        <v>9</v>
      </c>
      <c r="F17" s="11" t="s">
        <v>9</v>
      </c>
      <c r="G17" s="11">
        <v>71.3</v>
      </c>
      <c r="H17" s="10">
        <v>34</v>
      </c>
      <c r="I17" s="10">
        <v>28</v>
      </c>
      <c r="J17" s="10">
        <v>23</v>
      </c>
      <c r="K17" s="10">
        <v>2</v>
      </c>
      <c r="L17" s="12"/>
    </row>
    <row r="18" spans="1:14" s="13" customFormat="1" ht="24" customHeight="1">
      <c r="A18" s="52" t="s">
        <v>42</v>
      </c>
      <c r="B18" s="53" t="s">
        <v>43</v>
      </c>
      <c r="C18" s="11" t="s">
        <v>9</v>
      </c>
      <c r="D18" s="11" t="s">
        <v>9</v>
      </c>
      <c r="E18" s="11" t="s">
        <v>9</v>
      </c>
      <c r="F18" s="11" t="s">
        <v>9</v>
      </c>
      <c r="G18" s="11" t="s">
        <v>9</v>
      </c>
      <c r="H18" s="11">
        <v>8</v>
      </c>
      <c r="I18" s="11">
        <v>11</v>
      </c>
      <c r="J18" s="11">
        <f>43+1.5</f>
        <v>44.5</v>
      </c>
      <c r="K18" s="44" t="s">
        <v>9</v>
      </c>
      <c r="L18" s="12"/>
    </row>
    <row r="19" spans="1:14" s="13" customFormat="1" ht="24" customHeight="1">
      <c r="A19" s="52" t="s">
        <v>29</v>
      </c>
      <c r="B19" s="53" t="s">
        <v>30</v>
      </c>
      <c r="C19" s="11" t="s">
        <v>9</v>
      </c>
      <c r="D19" s="11" t="s">
        <v>9</v>
      </c>
      <c r="E19" s="11">
        <v>18.298999999999999</v>
      </c>
      <c r="F19" s="11" t="s">
        <v>9</v>
      </c>
      <c r="G19" s="11" t="s">
        <v>9</v>
      </c>
      <c r="H19" s="11">
        <v>575</v>
      </c>
      <c r="I19" s="11" t="s">
        <v>9</v>
      </c>
      <c r="J19" s="11" t="s">
        <v>9</v>
      </c>
      <c r="K19" s="44" t="s">
        <v>9</v>
      </c>
      <c r="L19" s="12"/>
    </row>
    <row r="20" spans="1:14" s="13" customFormat="1" ht="24" customHeight="1">
      <c r="A20" s="52" t="s">
        <v>31</v>
      </c>
      <c r="B20" s="53" t="s">
        <v>32</v>
      </c>
      <c r="C20" s="11" t="s">
        <v>9</v>
      </c>
      <c r="D20" s="11" t="s">
        <v>9</v>
      </c>
      <c r="E20" s="11" t="s">
        <v>9</v>
      </c>
      <c r="F20" s="11" t="s">
        <v>9</v>
      </c>
      <c r="G20" s="11">
        <v>1374.999</v>
      </c>
      <c r="H20" s="11">
        <v>72</v>
      </c>
      <c r="I20" s="11">
        <v>274</v>
      </c>
      <c r="J20" s="11" t="s">
        <v>9</v>
      </c>
      <c r="K20" s="44" t="s">
        <v>9</v>
      </c>
      <c r="L20" s="12"/>
    </row>
    <row r="21" spans="1:14" s="13" customFormat="1" ht="24" customHeight="1">
      <c r="A21" s="52" t="s">
        <v>33</v>
      </c>
      <c r="B21" s="53" t="s">
        <v>34</v>
      </c>
      <c r="C21" s="11" t="s">
        <v>9</v>
      </c>
      <c r="D21" s="11" t="s">
        <v>9</v>
      </c>
      <c r="E21" s="11" t="s">
        <v>9</v>
      </c>
      <c r="F21" s="11" t="s">
        <v>9</v>
      </c>
      <c r="G21" s="11" t="s">
        <v>9</v>
      </c>
      <c r="H21" s="11" t="s">
        <v>9</v>
      </c>
      <c r="I21" s="11">
        <v>42</v>
      </c>
      <c r="J21" s="11">
        <f>7+4.6</f>
        <v>11.6</v>
      </c>
      <c r="K21" s="44" t="s">
        <v>9</v>
      </c>
      <c r="L21" s="12"/>
    </row>
    <row r="22" spans="1:14" s="13" customFormat="1" ht="24" customHeight="1">
      <c r="A22" s="52" t="s">
        <v>53</v>
      </c>
      <c r="B22" s="53" t="s">
        <v>54</v>
      </c>
      <c r="C22" s="11" t="s">
        <v>9</v>
      </c>
      <c r="D22" s="11" t="s">
        <v>9</v>
      </c>
      <c r="E22" s="11" t="s">
        <v>9</v>
      </c>
      <c r="F22" s="11" t="s">
        <v>9</v>
      </c>
      <c r="G22" s="11" t="s">
        <v>9</v>
      </c>
      <c r="H22" s="11">
        <v>3</v>
      </c>
      <c r="I22" s="11" t="s">
        <v>9</v>
      </c>
      <c r="J22" s="11">
        <v>18</v>
      </c>
      <c r="K22" s="11">
        <v>2</v>
      </c>
      <c r="L22" s="12"/>
    </row>
    <row r="23" spans="1:14" s="13" customFormat="1" ht="16.5" hidden="1" customHeight="1">
      <c r="A23" s="52"/>
      <c r="B23" s="53"/>
      <c r="C23" s="11"/>
      <c r="D23" s="11"/>
      <c r="E23" s="11"/>
      <c r="F23" s="11"/>
      <c r="G23" s="11"/>
      <c r="H23" s="11"/>
      <c r="I23" s="11"/>
      <c r="J23" s="11"/>
      <c r="K23" s="11"/>
    </row>
    <row r="24" spans="1:14" s="15" customFormat="1" ht="18" customHeight="1">
      <c r="A24" s="77" t="s">
        <v>55</v>
      </c>
      <c r="B24" s="78"/>
      <c r="C24" s="14">
        <f>SUM(C6:C22)+1</f>
        <v>1134.2790000000002</v>
      </c>
      <c r="D24" s="14">
        <f>SUM(D6:D22)-1</f>
        <v>1826.38</v>
      </c>
      <c r="E24" s="14">
        <f>SUM(E6:E22)-2</f>
        <v>1611.7670000000001</v>
      </c>
      <c r="F24" s="14">
        <f>SUM(F6:F22)</f>
        <v>1412.2049999999999</v>
      </c>
      <c r="G24" s="14">
        <f>SUM(G6:G22)</f>
        <v>4009.2489999999998</v>
      </c>
      <c r="H24" s="14">
        <f>SUM(H6:H22)</f>
        <v>6101</v>
      </c>
      <c r="I24" s="14">
        <f>SUM(I6:I22)+2-1</f>
        <v>5548.6</v>
      </c>
      <c r="J24" s="14">
        <f>SUM(J6:J22)</f>
        <v>4135.08</v>
      </c>
      <c r="K24" s="14">
        <f>SUM(K6:K22)</f>
        <v>668.2</v>
      </c>
    </row>
    <row r="25" spans="1:14" ht="24.75" customHeight="1">
      <c r="A25" s="81" t="s">
        <v>87</v>
      </c>
      <c r="B25" s="81"/>
      <c r="C25" s="81"/>
      <c r="D25" s="81"/>
      <c r="E25" s="81"/>
      <c r="F25" s="81"/>
      <c r="G25" s="81"/>
      <c r="H25" s="81"/>
      <c r="I25" s="81"/>
      <c r="J25" s="81"/>
      <c r="K25" s="81"/>
    </row>
    <row r="26" spans="1:14" s="4" customFormat="1" ht="16.5" customHeight="1">
      <c r="A26" s="16"/>
      <c r="B26" s="16"/>
      <c r="C26" s="16"/>
      <c r="D26" s="16"/>
      <c r="E26" s="16"/>
      <c r="F26" s="16"/>
      <c r="G26" s="16"/>
      <c r="H26" s="16"/>
      <c r="I26" s="16"/>
      <c r="J26" s="16"/>
      <c r="K26" s="16"/>
    </row>
    <row r="27" spans="1:14" s="4" customFormat="1" ht="23.25" customHeight="1">
      <c r="A27" s="2" t="s">
        <v>91</v>
      </c>
      <c r="B27" s="17"/>
      <c r="E27" s="18"/>
      <c r="F27" s="18"/>
      <c r="M27" s="19"/>
    </row>
    <row r="28" spans="1:14" s="4" customFormat="1" ht="23.25" customHeight="1">
      <c r="A28" s="2" t="s">
        <v>89</v>
      </c>
      <c r="B28" s="17"/>
      <c r="E28" s="18"/>
      <c r="F28" s="18"/>
      <c r="M28" s="19"/>
    </row>
    <row r="29" spans="1:14" s="4" customFormat="1" ht="14.25" customHeight="1">
      <c r="A29" s="2" t="s">
        <v>0</v>
      </c>
      <c r="B29" s="17"/>
      <c r="C29" s="20"/>
      <c r="D29" s="20"/>
      <c r="E29" s="20"/>
      <c r="F29" s="20"/>
      <c r="G29" s="20"/>
      <c r="H29" s="20"/>
      <c r="I29" s="20"/>
      <c r="J29" s="20"/>
      <c r="K29" s="20"/>
      <c r="L29" s="19"/>
    </row>
    <row r="30" spans="1:14" s="21" customFormat="1" ht="12" customHeight="1">
      <c r="A30" s="6"/>
      <c r="B30" s="6"/>
      <c r="C30" s="6"/>
      <c r="D30" s="7"/>
      <c r="E30" s="7"/>
      <c r="F30" s="6"/>
      <c r="I30" s="22"/>
      <c r="J30" s="22"/>
      <c r="K30" s="22" t="s">
        <v>1</v>
      </c>
    </row>
    <row r="31" spans="1:14" s="23" customFormat="1" ht="16.5" customHeight="1">
      <c r="A31" s="71" t="s">
        <v>56</v>
      </c>
      <c r="B31" s="72"/>
      <c r="C31" s="54" t="s">
        <v>3</v>
      </c>
      <c r="D31" s="55" t="s">
        <v>4</v>
      </c>
      <c r="E31" s="56" t="s">
        <v>5</v>
      </c>
      <c r="F31" s="56" t="s">
        <v>6</v>
      </c>
      <c r="G31" s="56" t="s">
        <v>46</v>
      </c>
      <c r="H31" s="56" t="s">
        <v>57</v>
      </c>
      <c r="I31" s="56" t="s">
        <v>48</v>
      </c>
      <c r="J31" s="56" t="s">
        <v>85</v>
      </c>
      <c r="K31" s="56" t="s">
        <v>88</v>
      </c>
    </row>
    <row r="32" spans="1:14" s="15" customFormat="1" ht="16.5" customHeight="1">
      <c r="A32" s="73" t="s">
        <v>35</v>
      </c>
      <c r="B32" s="74"/>
      <c r="C32" s="24">
        <f>C33+C41+C63</f>
        <v>1133.704</v>
      </c>
      <c r="D32" s="24">
        <f>D33+D41+D63</f>
        <v>1825.7029999999997</v>
      </c>
      <c r="E32" s="24">
        <f>E33+E41+E63</f>
        <v>1612.22</v>
      </c>
      <c r="F32" s="24">
        <f>F33+F41+F63+1</f>
        <v>1412.15</v>
      </c>
      <c r="G32" s="24">
        <f>G33+G41+G63</f>
        <v>4009.1</v>
      </c>
      <c r="H32" s="24">
        <f>H33+H41+H63</f>
        <v>6100.9639999999999</v>
      </c>
      <c r="I32" s="24">
        <f>I33+I41+I63</f>
        <v>5548.9219999999996</v>
      </c>
      <c r="J32" s="24">
        <f>J33+J41+J63</f>
        <v>4135.16</v>
      </c>
      <c r="K32" s="24">
        <f>K33+K41</f>
        <v>668</v>
      </c>
      <c r="M32" s="25"/>
      <c r="N32" s="25"/>
    </row>
    <row r="33" spans="1:15" s="15" customFormat="1" ht="16.5" customHeight="1">
      <c r="A33" s="75" t="s">
        <v>58</v>
      </c>
      <c r="B33" s="76"/>
      <c r="C33" s="26">
        <v>13.042000000000002</v>
      </c>
      <c r="D33" s="27">
        <f t="shared" ref="D33:G33" si="0">D34+D39</f>
        <v>243.16899999999998</v>
      </c>
      <c r="E33" s="27">
        <f t="shared" si="0"/>
        <v>296.18</v>
      </c>
      <c r="F33" s="27">
        <f t="shared" si="0"/>
        <v>381.5</v>
      </c>
      <c r="G33" s="27">
        <f t="shared" si="0"/>
        <v>947.1</v>
      </c>
      <c r="H33" s="27">
        <v>318.47099999999995</v>
      </c>
      <c r="I33" s="26">
        <v>878.52699999999993</v>
      </c>
      <c r="J33" s="26">
        <f>J34+J39</f>
        <v>896</v>
      </c>
      <c r="K33" s="26">
        <f>K34+K39</f>
        <v>27</v>
      </c>
      <c r="M33" s="25"/>
      <c r="N33" s="25"/>
      <c r="O33" s="25"/>
    </row>
    <row r="34" spans="1:15" s="15" customFormat="1" ht="16.5" customHeight="1">
      <c r="A34" s="57" t="s">
        <v>59</v>
      </c>
      <c r="B34" s="58"/>
      <c r="C34" s="28">
        <v>13.042000000000002</v>
      </c>
      <c r="D34" s="29">
        <v>148.74799999999999</v>
      </c>
      <c r="E34" s="28">
        <f>E35+E37</f>
        <v>283.47000000000003</v>
      </c>
      <c r="F34" s="28">
        <f>F35</f>
        <v>356.8</v>
      </c>
      <c r="G34" s="28">
        <v>881.1</v>
      </c>
      <c r="H34" s="28">
        <v>290.45799999999997</v>
      </c>
      <c r="I34" s="28">
        <v>848.26099999999997</v>
      </c>
      <c r="J34" s="28">
        <f>25+J35+103</f>
        <v>730</v>
      </c>
      <c r="K34" s="28">
        <f>K35</f>
        <v>11</v>
      </c>
      <c r="M34" s="25"/>
      <c r="N34" s="25"/>
    </row>
    <row r="35" spans="1:15" s="15" customFormat="1" ht="16.5" customHeight="1">
      <c r="A35" s="57" t="s">
        <v>60</v>
      </c>
      <c r="B35" s="58"/>
      <c r="C35" s="28">
        <v>13.042000000000002</v>
      </c>
      <c r="D35" s="29">
        <v>148.74799999999999</v>
      </c>
      <c r="E35" s="28">
        <v>282.3</v>
      </c>
      <c r="F35" s="28">
        <v>356.8</v>
      </c>
      <c r="G35" s="28">
        <v>94</v>
      </c>
      <c r="H35" s="28">
        <v>183.214</v>
      </c>
      <c r="I35" s="28">
        <v>728.26099999999997</v>
      </c>
      <c r="J35" s="28">
        <f>286+138+4+64+85+25</f>
        <v>602</v>
      </c>
      <c r="K35" s="28">
        <f>4+K36</f>
        <v>11</v>
      </c>
      <c r="M35" s="25"/>
      <c r="N35" s="25"/>
    </row>
    <row r="36" spans="1:15" s="15" customFormat="1" ht="16.5" customHeight="1">
      <c r="A36" s="57" t="s">
        <v>61</v>
      </c>
      <c r="B36" s="58"/>
      <c r="C36" s="28">
        <v>1.9730000000000001</v>
      </c>
      <c r="D36" s="29">
        <v>65.108999999999995</v>
      </c>
      <c r="E36" s="28">
        <v>150.26</v>
      </c>
      <c r="F36" s="28">
        <v>288.3</v>
      </c>
      <c r="G36" s="28">
        <v>10.1</v>
      </c>
      <c r="H36" s="28">
        <v>43.88</v>
      </c>
      <c r="I36" s="28">
        <v>184</v>
      </c>
      <c r="J36" s="28">
        <f>80.5+46+85</f>
        <v>211.5</v>
      </c>
      <c r="K36" s="28">
        <v>7</v>
      </c>
      <c r="M36" s="25"/>
      <c r="N36" s="25"/>
    </row>
    <row r="37" spans="1:15" s="15" customFormat="1" ht="16.5" customHeight="1">
      <c r="A37" s="57" t="s">
        <v>62</v>
      </c>
      <c r="B37" s="58"/>
      <c r="C37" s="30">
        <v>0</v>
      </c>
      <c r="D37" s="30">
        <v>0</v>
      </c>
      <c r="E37" s="31">
        <v>1.17</v>
      </c>
      <c r="F37" s="30">
        <v>0</v>
      </c>
      <c r="G37" s="28">
        <v>787</v>
      </c>
      <c r="H37" s="28">
        <v>61.248999999999995</v>
      </c>
      <c r="I37" s="30">
        <v>0</v>
      </c>
      <c r="J37" s="28">
        <f>4+103</f>
        <v>107</v>
      </c>
      <c r="K37" s="47" t="s">
        <v>86</v>
      </c>
      <c r="M37" s="25"/>
      <c r="N37" s="25"/>
    </row>
    <row r="38" spans="1:15" s="15" customFormat="1" ht="16.5" customHeight="1">
      <c r="A38" s="57" t="s">
        <v>63</v>
      </c>
      <c r="B38" s="58"/>
      <c r="C38" s="32" t="s">
        <v>9</v>
      </c>
      <c r="D38" s="30" t="s">
        <v>9</v>
      </c>
      <c r="E38" s="30" t="s">
        <v>9</v>
      </c>
      <c r="F38" s="30" t="s">
        <v>9</v>
      </c>
      <c r="G38" s="30" t="s">
        <v>9</v>
      </c>
      <c r="H38" s="33">
        <v>46</v>
      </c>
      <c r="I38" s="33">
        <v>120</v>
      </c>
      <c r="J38" s="10">
        <f>5+16</f>
        <v>21</v>
      </c>
      <c r="K38" s="45" t="s">
        <v>86</v>
      </c>
      <c r="M38" s="25"/>
      <c r="N38" s="25"/>
    </row>
    <row r="39" spans="1:15" s="15" customFormat="1" ht="16.5" customHeight="1">
      <c r="A39" s="57" t="s">
        <v>64</v>
      </c>
      <c r="B39" s="58"/>
      <c r="C39" s="30" t="s">
        <v>9</v>
      </c>
      <c r="D39" s="29">
        <v>94.421000000000006</v>
      </c>
      <c r="E39" s="28">
        <f>E40</f>
        <v>12.71</v>
      </c>
      <c r="F39" s="28">
        <f>F40</f>
        <v>24.7</v>
      </c>
      <c r="G39" s="28">
        <v>66</v>
      </c>
      <c r="H39" s="28">
        <v>28.012999999999998</v>
      </c>
      <c r="I39" s="28">
        <v>30.265999999999998</v>
      </c>
      <c r="J39" s="28">
        <f>79+81+6</f>
        <v>166</v>
      </c>
      <c r="K39" s="28">
        <f>12+K40</f>
        <v>16</v>
      </c>
      <c r="M39" s="25"/>
      <c r="N39" s="25"/>
    </row>
    <row r="40" spans="1:15" s="15" customFormat="1" ht="16.5" customHeight="1">
      <c r="A40" s="57" t="s">
        <v>65</v>
      </c>
      <c r="B40" s="58"/>
      <c r="C40" s="30" t="s">
        <v>9</v>
      </c>
      <c r="D40" s="29">
        <v>94.421000000000006</v>
      </c>
      <c r="E40" s="28">
        <v>12.71</v>
      </c>
      <c r="F40" s="28">
        <v>24.7</v>
      </c>
      <c r="G40" s="28">
        <v>56</v>
      </c>
      <c r="H40" s="28">
        <v>25.18</v>
      </c>
      <c r="I40" s="28">
        <v>6.266</v>
      </c>
      <c r="J40" s="28">
        <f>10+69+6</f>
        <v>85</v>
      </c>
      <c r="K40" s="28">
        <v>4</v>
      </c>
      <c r="M40" s="25"/>
      <c r="N40" s="25"/>
    </row>
    <row r="41" spans="1:15" s="15" customFormat="1" ht="16.5" customHeight="1">
      <c r="A41" s="59" t="s">
        <v>66</v>
      </c>
      <c r="B41" s="58"/>
      <c r="C41" s="26">
        <f t="shared" ref="C41:G41" si="1">C42+C51</f>
        <v>1005.755</v>
      </c>
      <c r="D41" s="26">
        <f t="shared" si="1"/>
        <v>1551.723</v>
      </c>
      <c r="E41" s="26">
        <f t="shared" si="1"/>
        <v>1316.04</v>
      </c>
      <c r="F41" s="26">
        <f t="shared" si="1"/>
        <v>1029.6500000000001</v>
      </c>
      <c r="G41" s="26">
        <f t="shared" si="1"/>
        <v>3062</v>
      </c>
      <c r="H41" s="26">
        <v>5694.4930000000004</v>
      </c>
      <c r="I41" s="26">
        <v>4670.3949999999995</v>
      </c>
      <c r="J41" s="26">
        <f>J42+J51+J63</f>
        <v>3239.16</v>
      </c>
      <c r="K41" s="26">
        <f>K42+K51</f>
        <v>641</v>
      </c>
      <c r="M41" s="25"/>
      <c r="N41" s="25"/>
    </row>
    <row r="42" spans="1:15" s="15" customFormat="1" ht="16.5" customHeight="1">
      <c r="A42" s="57" t="s">
        <v>67</v>
      </c>
      <c r="B42" s="58"/>
      <c r="C42" s="28">
        <f t="shared" ref="C42:G42" si="2">C43+C44+C45+C46+C47+C48+C49+C50</f>
        <v>862.04899999999998</v>
      </c>
      <c r="D42" s="28">
        <f t="shared" si="2"/>
        <v>1186.0229999999999</v>
      </c>
      <c r="E42" s="28">
        <f t="shared" si="2"/>
        <v>589.54000000000008</v>
      </c>
      <c r="F42" s="28">
        <f t="shared" si="2"/>
        <v>669.3</v>
      </c>
      <c r="G42" s="28">
        <f t="shared" si="2"/>
        <v>1288.0000000000002</v>
      </c>
      <c r="H42" s="28">
        <v>4502.7430000000004</v>
      </c>
      <c r="I42" s="28">
        <v>3255.1949999999997</v>
      </c>
      <c r="J42" s="28">
        <f>SUM(J43:J50)</f>
        <v>2993</v>
      </c>
      <c r="K42" s="28">
        <f>SUM(K43:K50)</f>
        <v>416</v>
      </c>
      <c r="M42" s="25"/>
      <c r="N42" s="25"/>
    </row>
    <row r="43" spans="1:15" s="15" customFormat="1" ht="16.5" customHeight="1">
      <c r="A43" s="57" t="s">
        <v>68</v>
      </c>
      <c r="B43" s="58"/>
      <c r="C43" s="34">
        <v>0</v>
      </c>
      <c r="D43" s="34">
        <v>0</v>
      </c>
      <c r="E43" s="28">
        <v>4.47</v>
      </c>
      <c r="F43" s="34">
        <v>0</v>
      </c>
      <c r="G43" s="34">
        <v>0</v>
      </c>
      <c r="H43" s="34">
        <v>0</v>
      </c>
      <c r="I43" s="34">
        <v>0</v>
      </c>
      <c r="J43" s="34">
        <v>0</v>
      </c>
      <c r="K43" s="46" t="s">
        <v>86</v>
      </c>
      <c r="M43" s="25"/>
      <c r="N43" s="25"/>
    </row>
    <row r="44" spans="1:15" s="15" customFormat="1" ht="16.5" customHeight="1">
      <c r="A44" s="57" t="s">
        <v>69</v>
      </c>
      <c r="B44" s="58"/>
      <c r="C44" s="34">
        <v>0</v>
      </c>
      <c r="D44" s="34">
        <v>0</v>
      </c>
      <c r="E44" s="34">
        <v>0</v>
      </c>
      <c r="F44" s="34">
        <v>0</v>
      </c>
      <c r="G44" s="34">
        <v>0</v>
      </c>
      <c r="H44" s="28">
        <v>39</v>
      </c>
      <c r="I44" s="28">
        <v>6.0620000000000003</v>
      </c>
      <c r="J44" s="28">
        <v>3</v>
      </c>
      <c r="K44" s="28">
        <v>22</v>
      </c>
      <c r="M44" s="25"/>
      <c r="N44" s="25"/>
    </row>
    <row r="45" spans="1:15" s="15" customFormat="1" ht="16.5" customHeight="1">
      <c r="A45" s="57" t="s">
        <v>70</v>
      </c>
      <c r="B45" s="58"/>
      <c r="C45" s="28">
        <v>291.45299999999997</v>
      </c>
      <c r="D45" s="29">
        <v>267.36399999999998</v>
      </c>
      <c r="E45" s="28">
        <v>234.77</v>
      </c>
      <c r="F45" s="28">
        <v>95</v>
      </c>
      <c r="G45" s="28">
        <v>71.3</v>
      </c>
      <c r="H45" s="28">
        <v>1182.8969999999999</v>
      </c>
      <c r="I45" s="28">
        <v>151</v>
      </c>
      <c r="J45" s="28">
        <f>54+67+332</f>
        <v>453</v>
      </c>
      <c r="K45" s="28">
        <v>22</v>
      </c>
      <c r="M45" s="25"/>
      <c r="N45" s="25"/>
    </row>
    <row r="46" spans="1:15" s="15" customFormat="1" ht="16.5" customHeight="1">
      <c r="A46" s="57" t="s">
        <v>71</v>
      </c>
      <c r="B46" s="58"/>
      <c r="C46" s="28">
        <v>269.738</v>
      </c>
      <c r="D46" s="29">
        <v>146.17500000000001</v>
      </c>
      <c r="E46" s="28">
        <v>9.6</v>
      </c>
      <c r="F46" s="28">
        <v>9</v>
      </c>
      <c r="G46" s="28">
        <v>9</v>
      </c>
      <c r="H46" s="28">
        <v>671</v>
      </c>
      <c r="I46" s="28">
        <v>78</v>
      </c>
      <c r="J46" s="28">
        <v>4</v>
      </c>
      <c r="K46" s="47" t="s">
        <v>86</v>
      </c>
      <c r="M46" s="25"/>
      <c r="N46" s="25"/>
    </row>
    <row r="47" spans="1:15" s="15" customFormat="1" ht="16.5" customHeight="1">
      <c r="A47" s="57" t="s">
        <v>72</v>
      </c>
      <c r="B47" s="58"/>
      <c r="C47" s="28">
        <v>5.508</v>
      </c>
      <c r="D47" s="29">
        <v>127.434</v>
      </c>
      <c r="E47" s="28">
        <v>139.93</v>
      </c>
      <c r="F47" s="28">
        <v>86</v>
      </c>
      <c r="G47" s="28">
        <v>98.1</v>
      </c>
      <c r="H47" s="28">
        <v>352.358</v>
      </c>
      <c r="I47" s="28">
        <v>55</v>
      </c>
      <c r="J47" s="28">
        <f>17+22+25</f>
        <v>64</v>
      </c>
      <c r="K47" s="47" t="s">
        <v>86</v>
      </c>
      <c r="M47" s="25"/>
      <c r="N47" s="25"/>
    </row>
    <row r="48" spans="1:15" s="15" customFormat="1" ht="16.5" customHeight="1">
      <c r="A48" s="57" t="s">
        <v>73</v>
      </c>
      <c r="B48" s="58"/>
      <c r="C48" s="28">
        <v>187.185</v>
      </c>
      <c r="D48" s="29">
        <v>175.42099999999999</v>
      </c>
      <c r="E48" s="28">
        <v>166.91</v>
      </c>
      <c r="F48" s="28">
        <v>209.9</v>
      </c>
      <c r="G48" s="28">
        <v>109</v>
      </c>
      <c r="H48" s="10">
        <v>77</v>
      </c>
      <c r="I48" s="28">
        <v>5</v>
      </c>
      <c r="J48" s="28">
        <f>6+19</f>
        <v>25</v>
      </c>
      <c r="K48" s="28">
        <v>7</v>
      </c>
      <c r="M48" s="25"/>
      <c r="N48" s="25"/>
    </row>
    <row r="49" spans="1:14" s="15" customFormat="1" ht="16.5" customHeight="1">
      <c r="A49" s="57" t="s">
        <v>74</v>
      </c>
      <c r="B49" s="58"/>
      <c r="C49" s="28">
        <v>13.68</v>
      </c>
      <c r="D49" s="29">
        <v>35.116</v>
      </c>
      <c r="E49" s="28">
        <v>20.440000000000001</v>
      </c>
      <c r="F49" s="28">
        <v>70.400000000000006</v>
      </c>
      <c r="G49" s="28">
        <v>325.3</v>
      </c>
      <c r="H49" s="28">
        <v>77.007999999999996</v>
      </c>
      <c r="I49" s="28">
        <v>77</v>
      </c>
      <c r="J49" s="28">
        <f>14+10+13</f>
        <v>37</v>
      </c>
      <c r="K49" s="28">
        <v>1</v>
      </c>
      <c r="M49" s="25"/>
      <c r="N49" s="25"/>
    </row>
    <row r="50" spans="1:14" s="15" customFormat="1" ht="16.5" customHeight="1">
      <c r="A50" s="57" t="s">
        <v>75</v>
      </c>
      <c r="B50" s="58"/>
      <c r="C50" s="28">
        <v>94.485000000000014</v>
      </c>
      <c r="D50" s="28">
        <v>434.51299999999998</v>
      </c>
      <c r="E50" s="28">
        <v>13.420000000000041</v>
      </c>
      <c r="F50" s="28">
        <v>198.99999999999997</v>
      </c>
      <c r="G50" s="28">
        <v>675.30000000000018</v>
      </c>
      <c r="H50" s="28">
        <v>2103.48</v>
      </c>
      <c r="I50" s="28">
        <v>2883.1329999999998</v>
      </c>
      <c r="J50" s="28">
        <f>952+6+804+557+82+6</f>
        <v>2407</v>
      </c>
      <c r="K50" s="28">
        <v>364</v>
      </c>
      <c r="M50" s="25"/>
      <c r="N50" s="25"/>
    </row>
    <row r="51" spans="1:14" s="15" customFormat="1" ht="16.5" customHeight="1">
      <c r="A51" s="57" t="s">
        <v>76</v>
      </c>
      <c r="B51" s="58"/>
      <c r="C51" s="28">
        <v>143.70599999999999</v>
      </c>
      <c r="D51" s="29">
        <f t="shared" ref="D51:G51" si="3">D52+D62</f>
        <v>365.7</v>
      </c>
      <c r="E51" s="29">
        <f t="shared" si="3"/>
        <v>726.5</v>
      </c>
      <c r="F51" s="29">
        <f t="shared" si="3"/>
        <v>360.35</v>
      </c>
      <c r="G51" s="29">
        <f t="shared" si="3"/>
        <v>1774</v>
      </c>
      <c r="H51" s="29">
        <v>1191.75</v>
      </c>
      <c r="I51" s="29">
        <v>1415.2</v>
      </c>
      <c r="J51" s="28">
        <f>J52+J62</f>
        <v>246.16</v>
      </c>
      <c r="K51" s="28">
        <f>K52+K62</f>
        <v>225</v>
      </c>
      <c r="M51" s="25"/>
      <c r="N51" s="25"/>
    </row>
    <row r="52" spans="1:14" s="15" customFormat="1" ht="16.5" customHeight="1">
      <c r="A52" s="57" t="s">
        <v>77</v>
      </c>
      <c r="B52" s="58"/>
      <c r="C52" s="28">
        <f>134.39</f>
        <v>134.38999999999999</v>
      </c>
      <c r="D52" s="29">
        <v>331</v>
      </c>
      <c r="E52" s="29">
        <v>723</v>
      </c>
      <c r="F52" s="29">
        <v>349</v>
      </c>
      <c r="G52" s="29">
        <v>1774</v>
      </c>
      <c r="H52" s="29">
        <v>973.75</v>
      </c>
      <c r="I52" s="29">
        <v>1370.2</v>
      </c>
      <c r="J52" s="28">
        <f>J53+J55</f>
        <v>198.16</v>
      </c>
      <c r="K52" s="28">
        <f>K53+K55</f>
        <v>199</v>
      </c>
      <c r="M52" s="25"/>
      <c r="N52" s="25"/>
    </row>
    <row r="53" spans="1:14" s="15" customFormat="1" ht="16.5" customHeight="1">
      <c r="A53" s="67" t="s">
        <v>78</v>
      </c>
      <c r="B53" s="68"/>
      <c r="C53" s="30">
        <v>0</v>
      </c>
      <c r="D53" s="30">
        <v>0</v>
      </c>
      <c r="E53" s="30">
        <v>0</v>
      </c>
      <c r="F53" s="30">
        <v>0</v>
      </c>
      <c r="G53" s="30">
        <v>0</v>
      </c>
      <c r="H53" s="28">
        <v>45.35</v>
      </c>
      <c r="I53" s="30">
        <v>0</v>
      </c>
      <c r="J53" s="28">
        <f>6+158</f>
        <v>164</v>
      </c>
      <c r="K53" s="28">
        <f>K54</f>
        <v>153</v>
      </c>
      <c r="M53" s="25"/>
      <c r="N53" s="25"/>
    </row>
    <row r="54" spans="1:14" s="15" customFormat="1" ht="16.5" customHeight="1">
      <c r="A54" s="67" t="s">
        <v>79</v>
      </c>
      <c r="B54" s="68"/>
      <c r="C54" s="30">
        <v>0</v>
      </c>
      <c r="D54" s="30">
        <v>0</v>
      </c>
      <c r="E54" s="30">
        <v>0</v>
      </c>
      <c r="F54" s="30">
        <v>0</v>
      </c>
      <c r="G54" s="30">
        <v>0</v>
      </c>
      <c r="H54" s="28">
        <v>45.35</v>
      </c>
      <c r="I54" s="30">
        <v>0</v>
      </c>
      <c r="J54" s="28">
        <f>6+157</f>
        <v>163</v>
      </c>
      <c r="K54" s="28">
        <v>153</v>
      </c>
      <c r="M54" s="25"/>
      <c r="N54" s="25"/>
    </row>
    <row r="55" spans="1:14" s="15" customFormat="1" ht="16.5" customHeight="1">
      <c r="A55" s="57" t="s">
        <v>80</v>
      </c>
      <c r="B55" s="58"/>
      <c r="C55" s="28">
        <f t="shared" ref="C55:J55" si="4">C56+C59</f>
        <v>2</v>
      </c>
      <c r="D55" s="28">
        <f t="shared" si="4"/>
        <v>30.9</v>
      </c>
      <c r="E55" s="28">
        <f t="shared" si="4"/>
        <v>45.099999999999994</v>
      </c>
      <c r="F55" s="28">
        <f t="shared" si="4"/>
        <v>12</v>
      </c>
      <c r="G55" s="28">
        <f t="shared" si="4"/>
        <v>1702.8</v>
      </c>
      <c r="H55" s="28">
        <v>928.4</v>
      </c>
      <c r="I55" s="28">
        <v>1370.2</v>
      </c>
      <c r="J55" s="28">
        <f t="shared" si="4"/>
        <v>34.159999999999997</v>
      </c>
      <c r="K55" s="28">
        <f>K56+K61</f>
        <v>46</v>
      </c>
      <c r="M55" s="25"/>
      <c r="N55" s="25"/>
    </row>
    <row r="56" spans="1:14" s="15" customFormat="1" ht="16.5" customHeight="1">
      <c r="A56" s="67" t="s">
        <v>36</v>
      </c>
      <c r="B56" s="68"/>
      <c r="C56" s="28">
        <v>2</v>
      </c>
      <c r="D56" s="29">
        <f>D57</f>
        <v>30.9</v>
      </c>
      <c r="E56" s="29">
        <f>E57</f>
        <v>27.4</v>
      </c>
      <c r="F56" s="29">
        <f>F57</f>
        <v>12</v>
      </c>
      <c r="G56" s="29">
        <f>G57</f>
        <v>1027</v>
      </c>
      <c r="H56" s="29">
        <v>677</v>
      </c>
      <c r="I56" s="29">
        <v>556</v>
      </c>
      <c r="J56" s="28">
        <f>1+2.16</f>
        <v>3.16</v>
      </c>
      <c r="K56" s="30">
        <v>0</v>
      </c>
      <c r="M56" s="25"/>
      <c r="N56" s="25"/>
    </row>
    <row r="57" spans="1:14" s="15" customFormat="1" ht="16.5" customHeight="1">
      <c r="A57" s="60" t="s">
        <v>37</v>
      </c>
      <c r="B57" s="58"/>
      <c r="C57" s="28"/>
      <c r="D57" s="29">
        <v>30.9</v>
      </c>
      <c r="E57" s="28">
        <v>27.4</v>
      </c>
      <c r="F57" s="28">
        <v>12</v>
      </c>
      <c r="G57" s="28">
        <v>1027</v>
      </c>
      <c r="H57" s="28">
        <v>61</v>
      </c>
      <c r="I57" s="28">
        <v>308.2</v>
      </c>
      <c r="J57" s="28">
        <f>2.16+1</f>
        <v>3.16</v>
      </c>
      <c r="K57" s="30">
        <v>0</v>
      </c>
      <c r="M57" s="25"/>
      <c r="N57" s="25"/>
    </row>
    <row r="58" spans="1:14" s="15" customFormat="1" ht="16.5" customHeight="1">
      <c r="A58" s="60" t="s">
        <v>81</v>
      </c>
      <c r="B58" s="58"/>
      <c r="C58" s="28"/>
      <c r="D58" s="30">
        <v>0</v>
      </c>
      <c r="E58" s="30">
        <v>0</v>
      </c>
      <c r="F58" s="30">
        <v>0</v>
      </c>
      <c r="G58" s="30">
        <v>0</v>
      </c>
      <c r="H58" s="28">
        <v>616</v>
      </c>
      <c r="I58" s="28">
        <v>247.8</v>
      </c>
      <c r="J58" s="30">
        <v>0</v>
      </c>
      <c r="K58" s="30">
        <v>0</v>
      </c>
      <c r="M58" s="25"/>
      <c r="N58" s="25"/>
    </row>
    <row r="59" spans="1:14" s="15" customFormat="1" ht="16.5" customHeight="1">
      <c r="A59" s="67" t="s">
        <v>38</v>
      </c>
      <c r="B59" s="68"/>
      <c r="C59" s="30">
        <v>0</v>
      </c>
      <c r="D59" s="30">
        <v>0</v>
      </c>
      <c r="E59" s="28">
        <f>E60+E61</f>
        <v>17.7</v>
      </c>
      <c r="F59" s="30">
        <v>0</v>
      </c>
      <c r="G59" s="28">
        <f>G60+G61</f>
        <v>675.8</v>
      </c>
      <c r="H59" s="28">
        <v>251</v>
      </c>
      <c r="I59" s="28">
        <v>814.2</v>
      </c>
      <c r="J59" s="28">
        <f>J60+J61</f>
        <v>31</v>
      </c>
      <c r="K59" s="28">
        <v>46</v>
      </c>
      <c r="M59" s="25"/>
      <c r="N59" s="25"/>
    </row>
    <row r="60" spans="1:14" s="15" customFormat="1" ht="16.5" customHeight="1">
      <c r="A60" s="60" t="s">
        <v>39</v>
      </c>
      <c r="B60" s="61"/>
      <c r="C60" s="35"/>
      <c r="D60" s="30">
        <v>0</v>
      </c>
      <c r="E60" s="30">
        <v>0</v>
      </c>
      <c r="F60" s="30">
        <v>0</v>
      </c>
      <c r="G60" s="30">
        <v>0</v>
      </c>
      <c r="H60" s="30">
        <v>0</v>
      </c>
      <c r="I60" s="29">
        <v>2.2000000000000002</v>
      </c>
      <c r="J60" s="28">
        <v>6</v>
      </c>
      <c r="K60" s="30">
        <v>0</v>
      </c>
      <c r="M60" s="25"/>
      <c r="N60" s="25"/>
    </row>
    <row r="61" spans="1:14" s="15" customFormat="1" ht="16.5" customHeight="1">
      <c r="A61" s="60" t="s">
        <v>81</v>
      </c>
      <c r="B61" s="61"/>
      <c r="C61" s="35"/>
      <c r="D61" s="30">
        <v>0</v>
      </c>
      <c r="E61" s="28">
        <f>1.7+16</f>
        <v>17.7</v>
      </c>
      <c r="F61" s="30">
        <v>0</v>
      </c>
      <c r="G61" s="28">
        <f>23+36+616.8</f>
        <v>675.8</v>
      </c>
      <c r="H61" s="28">
        <v>251.4</v>
      </c>
      <c r="I61" s="28">
        <v>812</v>
      </c>
      <c r="J61" s="28">
        <f>12+13</f>
        <v>25</v>
      </c>
      <c r="K61" s="28">
        <v>46</v>
      </c>
      <c r="M61" s="25"/>
      <c r="N61" s="25"/>
    </row>
    <row r="62" spans="1:14" s="15" customFormat="1" ht="16.5" customHeight="1">
      <c r="A62" s="62" t="s">
        <v>82</v>
      </c>
      <c r="B62" s="61"/>
      <c r="C62" s="35"/>
      <c r="D62" s="29">
        <v>34.700000000000003</v>
      </c>
      <c r="E62" s="29">
        <v>3.5</v>
      </c>
      <c r="F62" s="29">
        <v>11.35</v>
      </c>
      <c r="G62" s="30">
        <v>0</v>
      </c>
      <c r="H62" s="29">
        <v>218</v>
      </c>
      <c r="I62" s="29">
        <v>45</v>
      </c>
      <c r="J62" s="28">
        <f>35+6+6+1</f>
        <v>48</v>
      </c>
      <c r="K62" s="28">
        <v>26</v>
      </c>
      <c r="M62" s="25"/>
      <c r="N62" s="25"/>
    </row>
    <row r="63" spans="1:14" s="15" customFormat="1" ht="12.75" customHeight="1">
      <c r="A63" s="63" t="s">
        <v>83</v>
      </c>
      <c r="B63" s="64"/>
      <c r="C63" s="36">
        <v>114.907</v>
      </c>
      <c r="D63" s="36">
        <v>30.811</v>
      </c>
      <c r="E63" s="37">
        <v>0</v>
      </c>
      <c r="F63" s="37">
        <v>0</v>
      </c>
      <c r="G63" s="37">
        <v>0</v>
      </c>
      <c r="H63" s="36">
        <v>88</v>
      </c>
      <c r="I63" s="37">
        <v>0</v>
      </c>
      <c r="J63" s="37">
        <v>0</v>
      </c>
      <c r="K63" s="37">
        <v>0</v>
      </c>
      <c r="M63" s="25"/>
      <c r="N63" s="25"/>
    </row>
    <row r="64" spans="1:14" s="15" customFormat="1" ht="99" customHeight="1">
      <c r="A64" s="65" t="s">
        <v>90</v>
      </c>
      <c r="B64" s="66"/>
      <c r="C64" s="66"/>
      <c r="D64" s="66"/>
      <c r="E64" s="66"/>
      <c r="F64" s="66"/>
      <c r="G64" s="66"/>
      <c r="H64" s="66"/>
      <c r="I64" s="1"/>
      <c r="J64" s="49" t="s">
        <v>84</v>
      </c>
      <c r="K64" s="48"/>
      <c r="L64" s="48"/>
    </row>
    <row r="65" spans="1:11" s="15" customFormat="1" ht="13.5">
      <c r="A65" s="38" t="s">
        <v>40</v>
      </c>
      <c r="B65" s="39"/>
      <c r="C65" s="40"/>
      <c r="D65" s="40"/>
      <c r="E65" s="40"/>
      <c r="F65" s="40"/>
    </row>
    <row r="66" spans="1:11" ht="12">
      <c r="A66" s="38" t="s">
        <v>41</v>
      </c>
      <c r="D66" s="41"/>
      <c r="E66" s="41"/>
      <c r="F66" s="41"/>
      <c r="G66" s="41"/>
      <c r="H66" s="41"/>
      <c r="I66" s="41"/>
      <c r="J66" s="41"/>
      <c r="K66" s="41"/>
    </row>
    <row r="67" spans="1:11" ht="12">
      <c r="E67" s="42"/>
      <c r="F67" s="43"/>
    </row>
    <row r="68" spans="1:11" ht="12">
      <c r="E68" s="42"/>
      <c r="F68" s="43"/>
    </row>
    <row r="69" spans="1:11" ht="12">
      <c r="E69" s="42"/>
      <c r="F69" s="42"/>
    </row>
    <row r="70" spans="1:11" ht="12">
      <c r="E70" s="42"/>
      <c r="F70" s="42"/>
    </row>
    <row r="71" spans="1:11" ht="12">
      <c r="E71" s="42"/>
      <c r="F71" s="42"/>
    </row>
    <row r="72" spans="1:11" ht="12">
      <c r="E72" s="42"/>
      <c r="F72" s="42"/>
    </row>
    <row r="73" spans="1:11" ht="12">
      <c r="E73" s="42"/>
      <c r="F73" s="42"/>
    </row>
    <row r="74" spans="1:11" ht="12">
      <c r="E74" s="15"/>
      <c r="F74" s="15"/>
    </row>
    <row r="75" spans="1:11" ht="12">
      <c r="E75" s="15"/>
      <c r="F75" s="15"/>
    </row>
    <row r="76" spans="1:11" ht="12">
      <c r="E76" s="15"/>
      <c r="F76" s="15"/>
    </row>
    <row r="77" spans="1:11" ht="12">
      <c r="E77" s="15"/>
      <c r="F77" s="15"/>
    </row>
    <row r="78" spans="1:11" ht="12">
      <c r="E78" s="9"/>
      <c r="F78" s="9"/>
    </row>
    <row r="79" spans="1:11" ht="12">
      <c r="E79" s="9"/>
      <c r="F79" s="9"/>
    </row>
    <row r="80" spans="1:11" ht="12">
      <c r="E80" s="9"/>
      <c r="F80" s="9"/>
    </row>
  </sheetData>
  <mergeCells count="21">
    <mergeCell ref="B4:B5"/>
    <mergeCell ref="C4:C5"/>
    <mergeCell ref="D4:D5"/>
    <mergeCell ref="E4:E5"/>
    <mergeCell ref="F4:F5"/>
    <mergeCell ref="A64:H64"/>
    <mergeCell ref="A56:B56"/>
    <mergeCell ref="A59:B59"/>
    <mergeCell ref="K4:K5"/>
    <mergeCell ref="A31:B31"/>
    <mergeCell ref="A32:B32"/>
    <mergeCell ref="A33:B33"/>
    <mergeCell ref="A53:B53"/>
    <mergeCell ref="A54:B54"/>
    <mergeCell ref="G4:G5"/>
    <mergeCell ref="H4:H5"/>
    <mergeCell ref="I4:I5"/>
    <mergeCell ref="J4:J5"/>
    <mergeCell ref="A24:B24"/>
    <mergeCell ref="A4:A5"/>
    <mergeCell ref="A25:K25"/>
  </mergeCells>
  <printOptions horizontalCentered="1" verticalCentered="1"/>
  <pageMargins left="0" right="0" top="0" bottom="0" header="0.31496062992125984" footer="0.11811023622047245"/>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M Thancanamootoo</cp:lastModifiedBy>
  <cp:lastPrinted>2014-06-12T07:27:56Z</cp:lastPrinted>
  <dcterms:created xsi:type="dcterms:W3CDTF">2013-09-12T12:13:39Z</dcterms:created>
  <dcterms:modified xsi:type="dcterms:W3CDTF">2014-06-12T08:01:56Z</dcterms:modified>
</cp:coreProperties>
</file>