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0730" windowHeight="9270"/>
  </bookViews>
  <sheets>
    <sheet name="48a-b" sheetId="1" r:id="rId1"/>
  </sheets>
  <externalReferences>
    <externalReference r:id="rId2"/>
  </externalReferences>
  <definedNames>
    <definedName name="_xlnm.Database">'[1]Table-1'!#REF!</definedName>
    <definedName name="_xlnm.Print_Area" localSheetId="0">'48a-b'!$A$1:$M$67</definedName>
    <definedName name="Print_Area_MI">#REF!</definedName>
  </definedNames>
  <calcPr calcId="145621"/>
</workbook>
</file>

<file path=xl/calcChain.xml><?xml version="1.0" encoding="utf-8"?>
<calcChain xmlns="http://schemas.openxmlformats.org/spreadsheetml/2006/main">
  <c r="J54" i="1" l="1"/>
  <c r="K45" i="1" l="1"/>
  <c r="K54" i="1"/>
  <c r="K57" i="1"/>
  <c r="K59" i="1"/>
  <c r="K34" i="1"/>
  <c r="K33" i="1" s="1"/>
  <c r="K42" i="1"/>
  <c r="K56" i="1" l="1"/>
  <c r="K53" i="1"/>
  <c r="K52" i="1" s="1"/>
  <c r="K44" i="1"/>
  <c r="K32" i="1"/>
  <c r="K31" i="1"/>
  <c r="K22" i="1"/>
  <c r="J61" i="1" l="1"/>
  <c r="J59" i="1" l="1"/>
  <c r="J57" i="1"/>
  <c r="J48" i="1" l="1"/>
  <c r="J43" i="1"/>
  <c r="J39" i="1"/>
  <c r="J40" i="1"/>
  <c r="J47" i="1"/>
  <c r="J38" i="1"/>
  <c r="J46" i="1"/>
  <c r="J41" i="1"/>
  <c r="J36" i="1"/>
  <c r="J58" i="1"/>
  <c r="J37" i="1" l="1"/>
  <c r="J60" i="1"/>
  <c r="J49" i="1"/>
  <c r="J35" i="1"/>
  <c r="J62" i="1"/>
  <c r="J42" i="1"/>
  <c r="J34" i="1" l="1"/>
  <c r="J33" i="1" s="1"/>
  <c r="J45" i="1"/>
  <c r="G59" i="1" l="1"/>
  <c r="G61" i="1" s="1"/>
  <c r="F59" i="1"/>
  <c r="F61" i="1" s="1"/>
  <c r="E59" i="1"/>
  <c r="E56" i="1" s="1"/>
  <c r="D59" i="1"/>
  <c r="D56" i="1" s="1"/>
  <c r="C59" i="1"/>
  <c r="C57" i="1"/>
  <c r="J56" i="1"/>
  <c r="F54" i="1"/>
  <c r="E54" i="1"/>
  <c r="F52" i="1"/>
  <c r="E52" i="1"/>
  <c r="F49" i="1"/>
  <c r="E49" i="1"/>
  <c r="G45" i="1"/>
  <c r="G44" i="1" s="1"/>
  <c r="F45" i="1"/>
  <c r="E45" i="1"/>
  <c r="D45" i="1"/>
  <c r="C45" i="1"/>
  <c r="C44" i="1" s="1"/>
  <c r="D44" i="1"/>
  <c r="F42" i="1"/>
  <c r="E42" i="1"/>
  <c r="E32" i="1" s="1"/>
  <c r="G39" i="1"/>
  <c r="F39" i="1"/>
  <c r="E39" i="1"/>
  <c r="G33" i="1"/>
  <c r="G32" i="1" s="1"/>
  <c r="F33" i="1"/>
  <c r="E33" i="1"/>
  <c r="D33" i="1"/>
  <c r="D32" i="1" s="1"/>
  <c r="D31" i="1" s="1"/>
  <c r="C33" i="1"/>
  <c r="C32" i="1" s="1"/>
  <c r="J32" i="1"/>
  <c r="H31" i="1"/>
  <c r="J22" i="1"/>
  <c r="I22" i="1"/>
  <c r="F22" i="1"/>
  <c r="E22" i="1"/>
  <c r="D22" i="1"/>
  <c r="C22" i="1"/>
  <c r="H22" i="1"/>
  <c r="G14" i="1"/>
  <c r="G22" i="1" s="1"/>
  <c r="C56" i="1" l="1"/>
  <c r="G31" i="1"/>
  <c r="C31" i="1"/>
  <c r="F44" i="1"/>
  <c r="F32" i="1"/>
  <c r="F31" i="1" s="1"/>
  <c r="F56" i="1"/>
  <c r="E44" i="1"/>
  <c r="E31" i="1" s="1"/>
  <c r="G56" i="1"/>
  <c r="J53" i="1"/>
  <c r="I31" i="1"/>
  <c r="D61" i="1"/>
  <c r="E61" i="1"/>
  <c r="J52" i="1" l="1"/>
  <c r="J44" i="1" l="1"/>
  <c r="J31" i="1" s="1"/>
</calcChain>
</file>

<file path=xl/sharedStrings.xml><?xml version="1.0" encoding="utf-8"?>
<sst xmlns="http://schemas.openxmlformats.org/spreadsheetml/2006/main" count="132" uniqueCount="93">
  <si>
    <t>(Excluding GBC1s)</t>
  </si>
  <si>
    <t>(Rs million)</t>
  </si>
  <si>
    <t>Description</t>
  </si>
  <si>
    <t>2006</t>
  </si>
  <si>
    <t>2007</t>
  </si>
  <si>
    <t>2008</t>
  </si>
  <si>
    <t xml:space="preserve">2009 </t>
  </si>
  <si>
    <t xml:space="preserve">2010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</si>
  <si>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</si>
  <si>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</si>
  <si>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</si>
  <si>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</si>
  <si>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</si>
  <si>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</si>
  <si>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</si>
  <si>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</si>
  <si>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</si>
  <si>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</si>
  <si>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</si>
  <si>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</si>
  <si>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</si>
  <si>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</si>
  <si>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</si>
  <si>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</si>
  <si>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</si>
  <si>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</si>
  <si>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 xml:space="preserve">Financial and insurance activities </t>
  </si>
  <si>
    <t>L</t>
  </si>
  <si>
    <t>Real estate activities</t>
  </si>
  <si>
    <t xml:space="preserve">   of which - IRS/RES/IHS</t>
  </si>
  <si>
    <t>M</t>
  </si>
  <si>
    <t>Professional, scientific and technical activities</t>
  </si>
  <si>
    <t>P</t>
  </si>
  <si>
    <t>Education</t>
  </si>
  <si>
    <t>Q</t>
  </si>
  <si>
    <t>Human health and social work activities</t>
  </si>
  <si>
    <t>R</t>
  </si>
  <si>
    <t>Arts, entertainment and recreation</t>
  </si>
  <si>
    <t>Total</t>
  </si>
  <si>
    <r>
      <t xml:space="preserve">^ </t>
    </r>
    <r>
      <rPr>
        <i/>
        <sz val="9"/>
        <rFont val="Arial"/>
        <family val="2"/>
      </rPr>
      <t xml:space="preserve">Data in this table are in line with the structure of the fourth revision of International Standard of Industrial  Classification  ( ISIC Rev. 4). </t>
    </r>
  </si>
  <si>
    <t xml:space="preserve"> Details on ISIC Rev.4 are available on United Nations Statistics Division website at  http://unstats.un.org/unsd/cr/registry/isic-4.asp </t>
  </si>
  <si>
    <t>Region /Economy</t>
  </si>
  <si>
    <t xml:space="preserve">2008 </t>
  </si>
  <si>
    <t>Total world</t>
  </si>
  <si>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</si>
  <si>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</si>
  <si>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</si>
  <si>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</si>
  <si>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</si>
  <si>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</si>
  <si>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</si>
  <si>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</si>
  <si>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</si>
  <si>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</si>
  <si>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</si>
  <si>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</si>
  <si>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</si>
  <si>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</si>
  <si>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</si>
  <si>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</si>
  <si>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</si>
  <si>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</si>
  <si>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</si>
  <si>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Central America</t>
  </si>
  <si>
    <t xml:space="preserve">       Asia and Oceania</t>
  </si>
  <si>
    <t xml:space="preserve">         Asia </t>
  </si>
  <si>
    <t xml:space="preserve">             West Asia</t>
  </si>
  <si>
    <t xml:space="preserve">                 United Arab Emirates</t>
  </si>
  <si>
    <t xml:space="preserve">             South and East Asia</t>
  </si>
  <si>
    <t xml:space="preserve">                 South Asia</t>
  </si>
  <si>
    <t>India</t>
  </si>
  <si>
    <t xml:space="preserve">                 East Asia</t>
  </si>
  <si>
    <t>China</t>
  </si>
  <si>
    <t xml:space="preserve">      Oceania </t>
  </si>
  <si>
    <t xml:space="preserve">   Unspecified</t>
  </si>
  <si>
    <t>Figures may not add up to totals due to rounding.</t>
  </si>
  <si>
    <t>Source: Statistics Division.</t>
  </si>
  <si>
    <t>N</t>
  </si>
  <si>
    <t>Administrative and support service activities</t>
  </si>
  <si>
    <t xml:space="preserve">Other </t>
  </si>
  <si>
    <r>
      <t xml:space="preserve">2 </t>
    </r>
    <r>
      <rPr>
        <i/>
        <sz val="9"/>
        <rFont val="Arial"/>
        <family val="2"/>
      </rPr>
      <t>Provisional.</t>
    </r>
  </si>
  <si>
    <t>-</t>
  </si>
  <si>
    <t>Annual 2008 - 2013 and First Quarter 2014</t>
  </si>
  <si>
    <r>
      <t xml:space="preserve">1 </t>
    </r>
    <r>
      <rPr>
        <i/>
        <sz val="9"/>
        <rFont val="Arial"/>
        <family val="2"/>
      </rPr>
      <t>2011 and 2012 data have been revised and are not strictly comparable to previous years and 2013.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For further information on the revision for 2011 and 2012, please refer to the communiqué that has been released on the Bank's website: https://www.bom.mu/pdf/Communique/Communique_March_2014.pdf</t>
    </r>
  </si>
  <si>
    <t>Table 48a: Foreign Direct Investment in Mauritius by Sector: Annual 2008 - 2013 and First Quarter 2014</t>
  </si>
  <si>
    <t xml:space="preserve">Table 48b: Foreign Direct Investment in Mauritius by Geographical Origin: </t>
  </si>
  <si>
    <r>
      <t xml:space="preserve">Sector (ISIC </t>
    </r>
    <r>
      <rPr>
        <b/>
        <vertAlign val="superscript"/>
        <sz val="10"/>
        <rFont val="Arial"/>
        <family val="2"/>
      </rPr>
      <t>^</t>
    </r>
    <r>
      <rPr>
        <b/>
        <sz val="10"/>
        <rFont val="Arial"/>
        <family val="2"/>
      </rPr>
      <t xml:space="preserve"> 1 digit)</t>
    </r>
  </si>
  <si>
    <r>
      <t>2011</t>
    </r>
    <r>
      <rPr>
        <b/>
        <vertAlign val="superscript"/>
        <sz val="10"/>
        <rFont val="Arial"/>
        <family val="2"/>
      </rPr>
      <t xml:space="preserve"> 1</t>
    </r>
  </si>
  <si>
    <r>
      <t xml:space="preserve">2012 </t>
    </r>
    <r>
      <rPr>
        <b/>
        <vertAlign val="superscript"/>
        <sz val="10"/>
        <rFont val="Arial"/>
        <family val="2"/>
      </rPr>
      <t>1</t>
    </r>
  </si>
  <si>
    <r>
      <t xml:space="preserve">2013 </t>
    </r>
    <r>
      <rPr>
        <b/>
        <vertAlign val="superscript"/>
        <sz val="10"/>
        <rFont val="Arial"/>
        <family val="2"/>
      </rPr>
      <t xml:space="preserve">2 </t>
    </r>
  </si>
  <si>
    <r>
      <t xml:space="preserve">2014 </t>
    </r>
    <r>
      <rPr>
        <b/>
        <vertAlign val="superscript"/>
        <sz val="10"/>
        <rFont val="Arial"/>
        <family val="2"/>
      </rPr>
      <t xml:space="preserve">2 </t>
    </r>
  </si>
  <si>
    <r>
      <t>2010</t>
    </r>
    <r>
      <rPr>
        <b/>
        <vertAlign val="superscript"/>
        <sz val="10"/>
        <rFont val="Arial"/>
        <family val="2"/>
      </rPr>
      <t xml:space="preserve"> </t>
    </r>
  </si>
  <si>
    <r>
      <t xml:space="preserve">2011 </t>
    </r>
    <r>
      <rPr>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</si>
</sst>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00_);_(* \(#,##0.00\);_(* \-??_);_(@_)"/>
    <numFmt numFmtId="170" formatCode="_-&quot;$&quot;* #,##0.00_-;\-&quot;$&quot;* #,##0.00_-;_-&quot;$&quot;* &quot;-&quot;??_-;_-@_-"/>
    <numFmt numFmtId="171" formatCode="dd\-mmm\-yy_)"/>
    <numFmt numFmtId="172" formatCode="_-[$€-2]* #,##0.00_-;\-[$€-2]* #,##0.00_-;_-[$€-2]* &quot;-&quot;??_-"/>
    <numFmt numFmtId="173" formatCode="#,##0.0"/>
  </numFmts>
  <fonts count="62">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9"/>
      <name val="Arial"/>
      <family val="2"/>
    </font>
    <font>
      <sz val="9"/>
      <name val="Arial"/>
      <family val="2"/>
    </font>
    <font>
      <i/>
      <vertAlign val="superscript"/>
      <sz val="9"/>
      <name val="Arial"/>
      <family val="2"/>
    </font>
    <font>
      <i/>
      <sz val="10"/>
      <name val="Arial"/>
      <family val="2"/>
    </font>
    <font>
      <sz val="8"/>
      <color indexed="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b/>
      <sz val="10"/>
      <name val="Arial"/>
      <family val="2"/>
    </font>
    <font>
      <b/>
      <vertAlign val="superscript"/>
      <sz val="10"/>
      <name val="Arial"/>
      <family val="2"/>
    </font>
    <font>
      <vertAlign val="superscript"/>
      <sz val="10"/>
      <name val="Arial"/>
      <family val="2"/>
    </font>
  </fonts>
  <fills count="66">
    <fill>
      <patternFill patternType="none"/>
    </fill>
    <fill>
      <patternFill patternType="gray125"/>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6">
    <xf numFmtId="0" fontId="0"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13" fillId="0" borderId="0"/>
    <xf numFmtId="0" fontId="13" fillId="0" borderId="0"/>
    <xf numFmtId="0" fontId="14" fillId="2" borderId="0"/>
    <xf numFmtId="0" fontId="14" fillId="2" borderId="0"/>
    <xf numFmtId="0" fontId="15" fillId="2" borderId="0"/>
    <xf numFmtId="0" fontId="15" fillId="2" borderId="0"/>
    <xf numFmtId="0" fontId="14" fillId="2" borderId="0"/>
    <xf numFmtId="0" fontId="14" fillId="2" borderId="0"/>
    <xf numFmtId="0" fontId="16" fillId="0" borderId="0"/>
    <xf numFmtId="0" fontId="16" fillId="0" borderId="0"/>
    <xf numFmtId="0" fontId="16" fillId="0" borderId="0"/>
    <xf numFmtId="0" fontId="16" fillId="0" borderId="0"/>
    <xf numFmtId="0" fontId="5" fillId="0" borderId="0"/>
    <xf numFmtId="0" fontId="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8" fillId="0" borderId="0"/>
    <xf numFmtId="0" fontId="18" fillId="0" borderId="0"/>
    <xf numFmtId="0" fontId="15" fillId="2" borderId="0"/>
    <xf numFmtId="0" fontId="15" fillId="2" borderId="0"/>
    <xf numFmtId="0" fontId="14" fillId="2" borderId="0"/>
    <xf numFmtId="0" fontId="14" fillId="2" borderId="0"/>
    <xf numFmtId="0" fontId="19" fillId="3" borderId="0"/>
    <xf numFmtId="0" fontId="19" fillId="3" borderId="0"/>
    <xf numFmtId="0" fontId="20" fillId="4" borderId="0"/>
    <xf numFmtId="0" fontId="20" fillId="4" borderId="0"/>
    <xf numFmtId="0" fontId="20" fillId="4" borderId="0"/>
    <xf numFmtId="0" fontId="20" fillId="4" borderId="0"/>
    <xf numFmtId="0" fontId="17" fillId="0" borderId="0"/>
    <xf numFmtId="0" fontId="17" fillId="0" borderId="0"/>
    <xf numFmtId="0" fontId="18" fillId="0" borderId="0"/>
    <xf numFmtId="0" fontId="18" fillId="0" borderId="0"/>
    <xf numFmtId="0" fontId="21"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14" fillId="2" borderId="0"/>
    <xf numFmtId="0" fontId="14" fillId="2" borderId="0"/>
    <xf numFmtId="0" fontId="15" fillId="2" borderId="0"/>
    <xf numFmtId="0" fontId="15" fillId="2" borderId="0"/>
    <xf numFmtId="0" fontId="5" fillId="0" borderId="0"/>
    <xf numFmtId="0" fontId="5" fillId="0" borderId="0"/>
    <xf numFmtId="0" fontId="24" fillId="3" borderId="0"/>
    <xf numFmtId="0" fontId="24" fillId="3" borderId="0"/>
    <xf numFmtId="0" fontId="24" fillId="3" borderId="0"/>
    <xf numFmtId="0" fontId="24" fillId="3" borderId="0"/>
    <xf numFmtId="0" fontId="24" fillId="3" borderId="0"/>
    <xf numFmtId="0" fontId="24" fillId="3" borderId="0"/>
    <xf numFmtId="0" fontId="19" fillId="3" borderId="0"/>
    <xf numFmtId="0" fontId="19" fillId="3" borderId="0"/>
    <xf numFmtId="0" fontId="20" fillId="4" borderId="0"/>
    <xf numFmtId="0" fontId="20" fillId="4" borderId="0"/>
    <xf numFmtId="0" fontId="20" fillId="4" borderId="0"/>
    <xf numFmtId="0" fontId="20" fillId="4" borderId="0"/>
    <xf numFmtId="0" fontId="20" fillId="4" borderId="0"/>
    <xf numFmtId="0" fontId="20" fillId="4" borderId="0"/>
    <xf numFmtId="0" fontId="17" fillId="0" borderId="0"/>
    <xf numFmtId="0" fontId="17" fillId="0" borderId="0"/>
    <xf numFmtId="0" fontId="18" fillId="0" borderId="0"/>
    <xf numFmtId="0" fontId="18" fillId="0" borderId="0"/>
    <xf numFmtId="0" fontId="21"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14" fillId="2" borderId="0"/>
    <xf numFmtId="0" fontId="14" fillId="2" borderId="0"/>
    <xf numFmtId="0" fontId="15" fillId="2" borderId="0"/>
    <xf numFmtId="0" fontId="15" fillId="2" borderId="0"/>
    <xf numFmtId="0" fontId="5" fillId="0" borderId="0"/>
    <xf numFmtId="0" fontId="5" fillId="0" borderId="0"/>
    <xf numFmtId="0" fontId="5" fillId="3" borderId="0"/>
    <xf numFmtId="0" fontId="5" fillId="3" borderId="0"/>
    <xf numFmtId="0" fontId="19" fillId="3" borderId="0"/>
    <xf numFmtId="0" fontId="19" fillId="3" borderId="0"/>
    <xf numFmtId="0" fontId="2" fillId="0" borderId="0">
      <alignment vertical="top"/>
    </xf>
    <xf numFmtId="0" fontId="2" fillId="0" borderId="0">
      <alignment vertical="top"/>
    </xf>
    <xf numFmtId="0" fontId="25" fillId="5" borderId="0" applyNumberFormat="0" applyBorder="0" applyAlignment="0" applyProtection="0"/>
    <xf numFmtId="0" fontId="25" fillId="2"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6" fillId="24" borderId="0" applyNumberFormat="0" applyBorder="0" applyAlignment="0" applyProtection="0"/>
    <xf numFmtId="0" fontId="26" fillId="4"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8" fillId="39" borderId="23" applyNumberFormat="0" applyAlignment="0" applyProtection="0"/>
    <xf numFmtId="0" fontId="28" fillId="40" borderId="23" applyNumberFormat="0" applyAlignment="0" applyProtection="0"/>
    <xf numFmtId="0" fontId="29" fillId="41" borderId="24" applyNumberFormat="0" applyAlignment="0" applyProtection="0"/>
    <xf numFmtId="0" fontId="29" fillId="42" borderId="24" applyNumberFormat="0" applyAlignment="0" applyProtection="0"/>
    <xf numFmtId="167" fontId="2" fillId="0" borderId="0" applyFont="0" applyFill="0" applyBorder="0" applyAlignment="0" applyProtection="0"/>
    <xf numFmtId="167" fontId="2" fillId="0" borderId="0" applyFont="0" applyFill="0" applyBorder="0" applyAlignment="0" applyProtection="0"/>
    <xf numFmtId="167" fontId="3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9"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31" fillId="0" borderId="19" applyNumberFormat="0" applyFill="0" applyBorder="0" applyAlignment="0">
      <protection locked="0"/>
    </xf>
    <xf numFmtId="172" fontId="2" fillId="0" borderId="0" applyFont="0" applyFill="0" applyBorder="0" applyAlignment="0" applyProtection="0"/>
    <xf numFmtId="172" fontId="2" fillId="0" borderId="0" applyFont="0" applyFill="0" applyBorder="0" applyAlignment="0" applyProtection="0"/>
    <xf numFmtId="0" fontId="32" fillId="0" borderId="0" applyNumberFormat="0" applyFill="0" applyBorder="0" applyAlignment="0" applyProtection="0"/>
    <xf numFmtId="173" fontId="33" fillId="0" borderId="0">
      <alignment horizontal="center"/>
    </xf>
    <xf numFmtId="0" fontId="34" fillId="8" borderId="0" applyNumberFormat="0" applyBorder="0" applyAlignment="0" applyProtection="0"/>
    <xf numFmtId="0" fontId="34" fillId="9" borderId="0" applyNumberFormat="0" applyBorder="0" applyAlignment="0" applyProtection="0"/>
    <xf numFmtId="0" fontId="35" fillId="0" borderId="25" applyNumberFormat="0" applyFill="0" applyAlignment="0" applyProtection="0"/>
    <xf numFmtId="0" fontId="36" fillId="0" borderId="26" applyNumberFormat="0" applyFill="0" applyAlignment="0" applyProtection="0"/>
    <xf numFmtId="0" fontId="37" fillId="0" borderId="27"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14" borderId="23" applyNumberFormat="0" applyAlignment="0" applyProtection="0"/>
    <xf numFmtId="0" fontId="39" fillId="15" borderId="23" applyNumberFormat="0" applyAlignment="0" applyProtection="0"/>
    <xf numFmtId="0" fontId="40" fillId="0" borderId="0" applyNumberFormat="0" applyFill="0" applyBorder="0">
      <alignment horizontal="right"/>
    </xf>
    <xf numFmtId="0" fontId="40" fillId="0" borderId="0" applyNumberFormat="0" applyFill="0" applyBorder="0">
      <alignment horizontal="right"/>
    </xf>
    <xf numFmtId="0" fontId="41" fillId="0" borderId="28" applyNumberFormat="0" applyFill="0" applyAlignment="0" applyProtection="0"/>
    <xf numFmtId="165" fontId="2" fillId="0" borderId="0" applyFont="0" applyFill="0" applyBorder="0" applyAlignment="0" applyProtection="0"/>
    <xf numFmtId="167" fontId="2" fillId="0" borderId="0" applyFont="0" applyFill="0" applyBorder="0" applyAlignment="0" applyProtection="0"/>
    <xf numFmtId="0" fontId="42" fillId="43" borderId="0" applyNumberFormat="0" applyBorder="0" applyAlignment="0" applyProtection="0"/>
    <xf numFmtId="0" fontId="42" fillId="44" borderId="0" applyNumberFormat="0" applyBorder="0" applyAlignment="0" applyProtection="0"/>
    <xf numFmtId="0" fontId="43" fillId="0" borderId="0"/>
    <xf numFmtId="0" fontId="43" fillId="0" borderId="29"/>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30" fillId="0" borderId="0"/>
    <xf numFmtId="0" fontId="30"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5" borderId="30" applyNumberFormat="0" applyAlignment="0" applyProtection="0"/>
    <xf numFmtId="0" fontId="2" fillId="46" borderId="30" applyNumberFormat="0" applyFont="0" applyAlignment="0" applyProtection="0"/>
    <xf numFmtId="0" fontId="44" fillId="39" borderId="31" applyNumberFormat="0" applyAlignment="0" applyProtection="0"/>
    <xf numFmtId="0" fontId="44" fillId="40" borderId="31" applyNumberFormat="0" applyAlignment="0" applyProtection="0"/>
    <xf numFmtId="9" fontId="45"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4" fontId="46" fillId="47" borderId="32" applyNumberFormat="0" applyProtection="0">
      <alignment vertical="center"/>
    </xf>
    <xf numFmtId="4" fontId="46" fillId="47" borderId="32" applyNumberFormat="0" applyProtection="0">
      <alignment vertical="center"/>
    </xf>
    <xf numFmtId="4" fontId="47" fillId="47" borderId="32" applyNumberFormat="0" applyProtection="0">
      <alignment vertical="center"/>
    </xf>
    <xf numFmtId="4" fontId="47" fillId="47" borderId="32" applyNumberFormat="0" applyProtection="0">
      <alignment vertical="center"/>
    </xf>
    <xf numFmtId="4" fontId="48" fillId="47" borderId="32" applyNumberFormat="0" applyProtection="0">
      <alignment horizontal="left" vertical="center" indent="1"/>
    </xf>
    <xf numFmtId="4" fontId="48" fillId="47" borderId="32" applyNumberFormat="0" applyProtection="0">
      <alignment horizontal="left" vertical="center" indent="1"/>
    </xf>
    <xf numFmtId="0" fontId="49" fillId="47" borderId="32" applyNumberFormat="0" applyProtection="0">
      <alignment horizontal="left" vertical="top" indent="1"/>
    </xf>
    <xf numFmtId="4" fontId="48" fillId="48" borderId="0" applyNumberFormat="0" applyProtection="0">
      <alignment horizontal="left" vertical="center" indent="1"/>
    </xf>
    <xf numFmtId="4" fontId="48" fillId="48" borderId="0" applyNumberFormat="0" applyProtection="0">
      <alignment horizontal="left" vertical="center" indent="1"/>
    </xf>
    <xf numFmtId="4" fontId="48" fillId="49" borderId="32" applyNumberFormat="0" applyProtection="0">
      <alignment horizontal="right" vertical="center"/>
    </xf>
    <xf numFmtId="4" fontId="48" fillId="49" borderId="32" applyNumberFormat="0" applyProtection="0">
      <alignment horizontal="right" vertical="center"/>
    </xf>
    <xf numFmtId="4" fontId="48" fillId="50" borderId="32" applyNumberFormat="0" applyProtection="0">
      <alignment horizontal="right" vertical="center"/>
    </xf>
    <xf numFmtId="4" fontId="48" fillId="50" borderId="32" applyNumberFormat="0" applyProtection="0">
      <alignment horizontal="right" vertical="center"/>
    </xf>
    <xf numFmtId="4" fontId="48" fillId="51" borderId="32" applyNumberFormat="0" applyProtection="0">
      <alignment horizontal="right" vertical="center"/>
    </xf>
    <xf numFmtId="4" fontId="48" fillId="51" borderId="32" applyNumberFormat="0" applyProtection="0">
      <alignment horizontal="right" vertical="center"/>
    </xf>
    <xf numFmtId="4" fontId="48" fillId="52" borderId="32" applyNumberFormat="0" applyProtection="0">
      <alignment horizontal="right" vertical="center"/>
    </xf>
    <xf numFmtId="4" fontId="48" fillId="52" borderId="32" applyNumberFormat="0" applyProtection="0">
      <alignment horizontal="right" vertical="center"/>
    </xf>
    <xf numFmtId="4" fontId="48" fillId="53" borderId="32" applyNumberFormat="0" applyProtection="0">
      <alignment horizontal="right" vertical="center"/>
    </xf>
    <xf numFmtId="4" fontId="48" fillId="53" borderId="32" applyNumberFormat="0" applyProtection="0">
      <alignment horizontal="right" vertical="center"/>
    </xf>
    <xf numFmtId="4" fontId="48" fillId="54" borderId="32" applyNumberFormat="0" applyProtection="0">
      <alignment horizontal="right" vertical="center"/>
    </xf>
    <xf numFmtId="4" fontId="48" fillId="54" borderId="32" applyNumberFormat="0" applyProtection="0">
      <alignment horizontal="right" vertical="center"/>
    </xf>
    <xf numFmtId="4" fontId="48" fillId="55" borderId="32" applyNumberFormat="0" applyProtection="0">
      <alignment horizontal="right" vertical="center"/>
    </xf>
    <xf numFmtId="4" fontId="48" fillId="55" borderId="32" applyNumberFormat="0" applyProtection="0">
      <alignment horizontal="right" vertical="center"/>
    </xf>
    <xf numFmtId="4" fontId="48" fillId="56" borderId="32" applyNumberFormat="0" applyProtection="0">
      <alignment horizontal="right" vertical="center"/>
    </xf>
    <xf numFmtId="4" fontId="48" fillId="56" borderId="32" applyNumberFormat="0" applyProtection="0">
      <alignment horizontal="right" vertical="center"/>
    </xf>
    <xf numFmtId="4" fontId="48" fillId="57" borderId="32" applyNumberFormat="0" applyProtection="0">
      <alignment horizontal="right" vertical="center"/>
    </xf>
    <xf numFmtId="4" fontId="48" fillId="57" borderId="32" applyNumberFormat="0" applyProtection="0">
      <alignment horizontal="right" vertical="center"/>
    </xf>
    <xf numFmtId="4" fontId="46" fillId="58" borderId="33" applyNumberFormat="0" applyProtection="0">
      <alignment horizontal="left" vertical="center" indent="1"/>
    </xf>
    <xf numFmtId="4" fontId="46" fillId="58" borderId="33" applyNumberFormat="0" applyProtection="0">
      <alignment horizontal="left" vertical="center" indent="1"/>
    </xf>
    <xf numFmtId="4" fontId="46" fillId="59" borderId="0" applyNumberFormat="0" applyProtection="0">
      <alignment horizontal="left" vertical="center" indent="1"/>
    </xf>
    <xf numFmtId="4" fontId="46" fillId="59" borderId="0" applyNumberFormat="0" applyProtection="0">
      <alignment horizontal="left" vertical="center" indent="1"/>
    </xf>
    <xf numFmtId="4" fontId="46" fillId="48" borderId="0" applyNumberFormat="0" applyProtection="0">
      <alignment horizontal="left" vertical="center" indent="1"/>
    </xf>
    <xf numFmtId="4" fontId="46" fillId="48" borderId="0" applyNumberFormat="0" applyProtection="0">
      <alignment horizontal="left" vertical="center" indent="1"/>
    </xf>
    <xf numFmtId="4" fontId="48" fillId="59" borderId="32" applyNumberFormat="0" applyProtection="0">
      <alignment horizontal="right" vertical="center"/>
    </xf>
    <xf numFmtId="4" fontId="48" fillId="59" borderId="32" applyNumberFormat="0" applyProtection="0">
      <alignment horizontal="right" vertical="center"/>
    </xf>
    <xf numFmtId="4" fontId="50" fillId="59" borderId="0" applyNumberFormat="0" applyProtection="0">
      <alignment horizontal="left" vertical="center" indent="1"/>
    </xf>
    <xf numFmtId="4" fontId="50" fillId="59" borderId="0" applyNumberFormat="0" applyProtection="0">
      <alignment horizontal="left" vertical="center" indent="1"/>
    </xf>
    <xf numFmtId="4" fontId="50" fillId="48" borderId="0" applyNumberFormat="0" applyProtection="0">
      <alignment horizontal="left" vertical="center" indent="1"/>
    </xf>
    <xf numFmtId="4" fontId="50" fillId="48" borderId="0" applyNumberFormat="0" applyProtection="0">
      <alignment horizontal="left" vertical="center" indent="1"/>
    </xf>
    <xf numFmtId="0" fontId="2" fillId="48" borderId="32" applyNumberFormat="0" applyProtection="0">
      <alignment horizontal="left" vertical="center" indent="1"/>
    </xf>
    <xf numFmtId="0" fontId="2" fillId="48" borderId="32" applyNumberFormat="0" applyProtection="0">
      <alignment horizontal="left" vertical="center" indent="1"/>
    </xf>
    <xf numFmtId="0" fontId="2" fillId="48" borderId="32" applyNumberFormat="0" applyProtection="0">
      <alignment horizontal="left" vertical="top" indent="1"/>
    </xf>
    <xf numFmtId="0" fontId="2" fillId="48" borderId="32" applyNumberFormat="0" applyProtection="0">
      <alignment horizontal="left" vertical="top" indent="1"/>
    </xf>
    <xf numFmtId="0" fontId="2" fillId="60" borderId="32" applyNumberFormat="0" applyProtection="0">
      <alignment horizontal="left" vertical="center" indent="1"/>
    </xf>
    <xf numFmtId="0" fontId="2" fillId="60" borderId="32" applyNumberFormat="0" applyProtection="0">
      <alignment horizontal="left" vertical="center" indent="1"/>
    </xf>
    <xf numFmtId="0" fontId="2" fillId="60" borderId="32" applyNumberFormat="0" applyProtection="0">
      <alignment horizontal="left" vertical="top" indent="1"/>
    </xf>
    <xf numFmtId="0" fontId="2" fillId="60" borderId="32" applyNumberFormat="0" applyProtection="0">
      <alignment horizontal="left" vertical="top" indent="1"/>
    </xf>
    <xf numFmtId="0" fontId="2" fillId="59" borderId="32" applyNumberFormat="0" applyProtection="0">
      <alignment horizontal="left" vertical="center" indent="1"/>
    </xf>
    <xf numFmtId="0" fontId="2" fillId="59" borderId="32" applyNumberFormat="0" applyProtection="0">
      <alignment horizontal="left" vertical="center" indent="1"/>
    </xf>
    <xf numFmtId="0" fontId="2" fillId="59" borderId="32" applyNumberFormat="0" applyProtection="0">
      <alignment horizontal="left" vertical="top" indent="1"/>
    </xf>
    <xf numFmtId="0" fontId="2" fillId="59" borderId="32" applyNumberFormat="0" applyProtection="0">
      <alignment horizontal="left" vertical="top" indent="1"/>
    </xf>
    <xf numFmtId="0" fontId="2" fillId="61" borderId="32" applyNumberFormat="0" applyProtection="0">
      <alignment horizontal="left" vertical="center" indent="1"/>
    </xf>
    <xf numFmtId="0" fontId="2" fillId="61" borderId="32" applyNumberFormat="0" applyProtection="0">
      <alignment horizontal="left" vertical="center" indent="1"/>
    </xf>
    <xf numFmtId="0" fontId="2" fillId="61" borderId="32" applyNumberFormat="0" applyProtection="0">
      <alignment horizontal="left" vertical="top" indent="1"/>
    </xf>
    <xf numFmtId="0" fontId="2" fillId="61" borderId="32" applyNumberFormat="0" applyProtection="0">
      <alignment horizontal="left" vertical="top" indent="1"/>
    </xf>
    <xf numFmtId="4" fontId="48" fillId="61" borderId="32" applyNumberFormat="0" applyProtection="0">
      <alignment vertical="center"/>
    </xf>
    <xf numFmtId="4" fontId="48" fillId="61" borderId="32" applyNumberFormat="0" applyProtection="0">
      <alignment vertical="center"/>
    </xf>
    <xf numFmtId="4" fontId="51" fillId="61" borderId="32" applyNumberFormat="0" applyProtection="0">
      <alignment vertical="center"/>
    </xf>
    <xf numFmtId="4" fontId="51" fillId="61" borderId="32" applyNumberFormat="0" applyProtection="0">
      <alignment vertical="center"/>
    </xf>
    <xf numFmtId="4" fontId="46" fillId="59" borderId="34" applyNumberFormat="0" applyProtection="0">
      <alignment horizontal="left" vertical="center" indent="1"/>
    </xf>
    <xf numFmtId="4" fontId="46" fillId="59" borderId="34" applyNumberFormat="0" applyProtection="0">
      <alignment horizontal="left" vertical="center" indent="1"/>
    </xf>
    <xf numFmtId="0" fontId="50" fillId="62" borderId="32" applyNumberFormat="0" applyProtection="0">
      <alignment horizontal="left" vertical="top" indent="1"/>
    </xf>
    <xf numFmtId="4" fontId="48" fillId="61" borderId="32" applyNumberFormat="0" applyProtection="0">
      <alignment horizontal="right" vertical="center"/>
    </xf>
    <xf numFmtId="4" fontId="48" fillId="61" borderId="32" applyNumberFormat="0" applyProtection="0">
      <alignment horizontal="right" vertical="center"/>
    </xf>
    <xf numFmtId="4" fontId="51" fillId="61" borderId="32" applyNumberFormat="0" applyProtection="0">
      <alignment horizontal="right" vertical="center"/>
    </xf>
    <xf numFmtId="4" fontId="51" fillId="61" borderId="32" applyNumberFormat="0" applyProtection="0">
      <alignment horizontal="right" vertical="center"/>
    </xf>
    <xf numFmtId="4" fontId="46" fillId="59" borderId="32" applyNumberFormat="0" applyProtection="0">
      <alignment horizontal="left" vertical="center" indent="1"/>
    </xf>
    <xf numFmtId="4" fontId="46" fillId="59" borderId="32" applyNumberFormat="0" applyProtection="0">
      <alignment horizontal="left" vertical="center" indent="1"/>
    </xf>
    <xf numFmtId="0" fontId="50" fillId="60" borderId="32" applyNumberFormat="0" applyProtection="0">
      <alignment horizontal="left" vertical="top" indent="1"/>
    </xf>
    <xf numFmtId="4" fontId="52" fillId="60" borderId="34" applyNumberFormat="0" applyProtection="0">
      <alignment horizontal="left" vertical="center" indent="1"/>
    </xf>
    <xf numFmtId="4" fontId="52" fillId="60" borderId="34" applyNumberFormat="0" applyProtection="0">
      <alignment horizontal="left" vertical="center" indent="1"/>
    </xf>
    <xf numFmtId="4" fontId="53" fillId="61" borderId="32" applyNumberFormat="0" applyProtection="0">
      <alignment horizontal="right" vertical="center"/>
    </xf>
    <xf numFmtId="4" fontId="53" fillId="61" borderId="32" applyNumberFormat="0" applyProtection="0">
      <alignment horizontal="right" vertical="center"/>
    </xf>
    <xf numFmtId="0" fontId="54" fillId="63" borderId="0"/>
    <xf numFmtId="0" fontId="55" fillId="63" borderId="0"/>
    <xf numFmtId="0" fontId="56" fillId="0" borderId="0" applyNumberFormat="0" applyFill="0" applyBorder="0" applyAlignment="0" applyProtection="0"/>
    <xf numFmtId="0" fontId="57" fillId="0" borderId="35" applyNumberFormat="0" applyFill="0" applyAlignment="0" applyProtection="0"/>
    <xf numFmtId="164" fontId="2" fillId="0" borderId="0" applyFont="0" applyFill="0" applyBorder="0" applyAlignment="0" applyProtection="0"/>
    <xf numFmtId="166" fontId="2" fillId="0" borderId="0" applyFont="0" applyFill="0" applyBorder="0" applyAlignment="0" applyProtection="0"/>
    <xf numFmtId="0" fontId="58" fillId="0" borderId="0" applyNumberFormat="0" applyFill="0" applyBorder="0" applyAlignment="0" applyProtection="0"/>
  </cellStyleXfs>
  <cellXfs count="76">
    <xf numFmtId="0" fontId="0" fillId="0" borderId="0" xfId="0"/>
    <xf numFmtId="0" fontId="3" fillId="64" borderId="0" xfId="0" applyFont="1" applyFill="1" applyAlignment="1">
      <alignment vertical="center"/>
    </xf>
    <xf numFmtId="0" fontId="4" fillId="64" borderId="0" xfId="0" applyFont="1" applyFill="1" applyAlignment="1">
      <alignment vertical="center"/>
    </xf>
    <xf numFmtId="0" fontId="5" fillId="64" borderId="0" xfId="0" applyFont="1" applyFill="1" applyAlignment="1">
      <alignment vertical="center"/>
    </xf>
    <xf numFmtId="0" fontId="5" fillId="64" borderId="0" xfId="0" applyFont="1" applyFill="1" applyAlignment="1">
      <alignment horizontal="center" vertical="center"/>
    </xf>
    <xf numFmtId="0" fontId="6" fillId="64" borderId="0" xfId="0" applyFont="1" applyFill="1" applyBorder="1" applyAlignment="1">
      <alignment horizontal="right" vertical="center"/>
    </xf>
    <xf numFmtId="0" fontId="7" fillId="64" borderId="1" xfId="0" applyFont="1" applyFill="1" applyBorder="1" applyAlignment="1">
      <alignment horizontal="right" vertical="center"/>
    </xf>
    <xf numFmtId="0" fontId="8" fillId="64" borderId="0" xfId="0" applyFont="1" applyFill="1" applyAlignment="1">
      <alignment vertical="center" wrapText="1"/>
    </xf>
    <xf numFmtId="0" fontId="9" fillId="64" borderId="0" xfId="0" applyFont="1" applyFill="1" applyAlignment="1">
      <alignment vertical="center" wrapText="1"/>
    </xf>
    <xf numFmtId="37" fontId="9" fillId="64" borderId="0" xfId="0" applyNumberFormat="1" applyFont="1" applyFill="1" applyAlignment="1">
      <alignment vertical="center" wrapText="1"/>
    </xf>
    <xf numFmtId="168" fontId="8" fillId="64" borderId="0" xfId="1" applyNumberFormat="1" applyFont="1" applyFill="1" applyAlignment="1">
      <alignment vertical="center" wrapText="1"/>
    </xf>
    <xf numFmtId="0" fontId="10" fillId="64" borderId="13" xfId="0" applyFont="1" applyFill="1" applyBorder="1" applyAlignment="1">
      <alignment vertical="center"/>
    </xf>
    <xf numFmtId="0" fontId="9" fillId="64" borderId="0" xfId="0" applyFont="1" applyFill="1" applyAlignment="1">
      <alignment vertical="center"/>
    </xf>
    <xf numFmtId="0" fontId="7" fillId="64" borderId="0" xfId="0" applyFont="1" applyFill="1" applyBorder="1" applyAlignment="1">
      <alignment vertical="center"/>
    </xf>
    <xf numFmtId="0" fontId="10" fillId="64" borderId="0" xfId="0" applyFont="1" applyFill="1" applyBorder="1" applyAlignment="1">
      <alignment vertical="center"/>
    </xf>
    <xf numFmtId="0" fontId="11" fillId="64" borderId="0" xfId="0" applyFont="1" applyFill="1"/>
    <xf numFmtId="0" fontId="6" fillId="64" borderId="0" xfId="0" applyFont="1" applyFill="1" applyAlignment="1">
      <alignment vertical="center"/>
    </xf>
    <xf numFmtId="168" fontId="6" fillId="64" borderId="0" xfId="0" applyNumberFormat="1" applyFont="1" applyFill="1" applyAlignment="1">
      <alignment horizontal="center" vertical="center"/>
    </xf>
    <xf numFmtId="0" fontId="4" fillId="64" borderId="0" xfId="0" applyFont="1" applyFill="1" applyAlignment="1">
      <alignment horizontal="center" vertical="center"/>
    </xf>
    <xf numFmtId="3" fontId="4" fillId="64" borderId="0" xfId="0" applyNumberFormat="1" applyFont="1" applyFill="1" applyAlignment="1">
      <alignment vertical="center"/>
    </xf>
    <xf numFmtId="3" fontId="4" fillId="64" borderId="0" xfId="0" applyNumberFormat="1" applyFont="1" applyFill="1" applyAlignment="1">
      <alignment horizontal="center" vertical="center"/>
    </xf>
    <xf numFmtId="0" fontId="5" fillId="64" borderId="0" xfId="0" applyNumberFormat="1" applyFont="1" applyFill="1" applyAlignment="1">
      <alignment vertical="center"/>
    </xf>
    <xf numFmtId="3" fontId="5" fillId="64" borderId="0" xfId="0" applyNumberFormat="1" applyFont="1" applyFill="1" applyAlignment="1">
      <alignment vertical="center"/>
    </xf>
    <xf numFmtId="3" fontId="9" fillId="64" borderId="0" xfId="0" applyNumberFormat="1" applyFont="1" applyFill="1" applyAlignment="1">
      <alignment vertical="center"/>
    </xf>
    <xf numFmtId="3" fontId="8" fillId="64" borderId="0" xfId="0" applyNumberFormat="1" applyFont="1" applyFill="1" applyAlignment="1">
      <alignment vertical="center"/>
    </xf>
    <xf numFmtId="0" fontId="8" fillId="64" borderId="0" xfId="0" applyFont="1" applyFill="1" applyAlignment="1">
      <alignment vertical="center"/>
    </xf>
    <xf numFmtId="1" fontId="9" fillId="64" borderId="0" xfId="0" applyNumberFormat="1" applyFont="1" applyFill="1" applyAlignment="1">
      <alignment horizontal="center" vertical="center"/>
    </xf>
    <xf numFmtId="0" fontId="7" fillId="64" borderId="0" xfId="0" applyFont="1" applyFill="1"/>
    <xf numFmtId="0" fontId="10" fillId="64" borderId="0" xfId="0" applyFont="1" applyFill="1" applyAlignment="1">
      <alignment horizontal="right" vertical="center"/>
    </xf>
    <xf numFmtId="0" fontId="10" fillId="64" borderId="0" xfId="0" applyFont="1" applyFill="1" applyAlignment="1">
      <alignment vertical="center"/>
    </xf>
    <xf numFmtId="0" fontId="9" fillId="64" borderId="0" xfId="0" applyFont="1" applyFill="1" applyAlignment="1">
      <alignment horizontal="center" vertical="center"/>
    </xf>
    <xf numFmtId="0" fontId="12" fillId="64" borderId="0" xfId="0" applyFont="1" applyFill="1" applyAlignment="1">
      <alignment vertical="center"/>
    </xf>
    <xf numFmtId="0" fontId="7" fillId="64" borderId="0" xfId="287" applyFont="1" applyFill="1" applyBorder="1" applyAlignment="1">
      <alignment vertical="center" wrapText="1"/>
    </xf>
    <xf numFmtId="0" fontId="7" fillId="64" borderId="0" xfId="287" applyFont="1" applyFill="1" applyBorder="1" applyAlignment="1">
      <alignment vertical="center"/>
    </xf>
    <xf numFmtId="0" fontId="10" fillId="64" borderId="0" xfId="0" applyFont="1" applyFill="1" applyAlignment="1">
      <alignment horizontal="right" vertical="top"/>
    </xf>
    <xf numFmtId="3" fontId="0" fillId="64" borderId="9" xfId="0" applyNumberFormat="1" applyFont="1" applyFill="1" applyBorder="1" applyAlignment="1">
      <alignment horizontal="center" vertical="center"/>
    </xf>
    <xf numFmtId="37" fontId="0" fillId="64" borderId="9" xfId="0" applyNumberFormat="1" applyFont="1" applyFill="1" applyBorder="1" applyAlignment="1">
      <alignment horizontal="center" vertical="center" wrapText="1"/>
    </xf>
    <xf numFmtId="37" fontId="11" fillId="64" borderId="9" xfId="0" applyNumberFormat="1" applyFont="1" applyFill="1" applyBorder="1" applyAlignment="1">
      <alignment horizontal="center" vertical="center" wrapText="1"/>
    </xf>
    <xf numFmtId="3" fontId="11" fillId="64" borderId="9" xfId="0" applyNumberFormat="1" applyFont="1" applyFill="1" applyBorder="1" applyAlignment="1">
      <alignment horizontal="center" vertical="center"/>
    </xf>
    <xf numFmtId="3" fontId="59" fillId="64" borderId="12" xfId="0" applyNumberFormat="1" applyFont="1" applyFill="1" applyBorder="1" applyAlignment="1">
      <alignment horizontal="center" vertical="center"/>
    </xf>
    <xf numFmtId="0" fontId="59" fillId="65" borderId="8" xfId="0" applyFont="1" applyFill="1" applyBorder="1" applyAlignment="1">
      <alignment horizontal="center" vertical="center" wrapText="1"/>
    </xf>
    <xf numFmtId="0" fontId="0" fillId="65" borderId="8" xfId="0" applyFont="1" applyFill="1" applyBorder="1" applyAlignment="1">
      <alignment vertical="center" wrapText="1"/>
    </xf>
    <xf numFmtId="0" fontId="11" fillId="65" borderId="8" xfId="0" applyFont="1" applyFill="1" applyBorder="1" applyAlignment="1">
      <alignment vertical="center" wrapText="1"/>
    </xf>
    <xf numFmtId="0" fontId="59" fillId="65" borderId="16" xfId="0" applyNumberFormat="1" applyFont="1" applyFill="1" applyBorder="1" applyAlignment="1">
      <alignment horizontal="center" vertical="center"/>
    </xf>
    <xf numFmtId="49" fontId="59" fillId="65" borderId="16" xfId="0" applyNumberFormat="1" applyFont="1" applyFill="1" applyBorder="1" applyAlignment="1">
      <alignment horizontal="center" vertical="center"/>
    </xf>
    <xf numFmtId="49" fontId="59" fillId="65" borderId="16" xfId="0" applyNumberFormat="1" applyFont="1" applyFill="1" applyBorder="1" applyAlignment="1">
      <alignment horizontal="center" vertical="center" wrapText="1"/>
    </xf>
    <xf numFmtId="0" fontId="59" fillId="65" borderId="17" xfId="0" applyFont="1" applyFill="1" applyBorder="1" applyAlignment="1">
      <alignment horizontal="left" vertical="center"/>
    </xf>
    <xf numFmtId="0" fontId="59" fillId="65" borderId="18" xfId="0" applyFont="1" applyFill="1" applyBorder="1" applyAlignment="1">
      <alignment horizontal="left" vertical="center"/>
    </xf>
    <xf numFmtId="3" fontId="59" fillId="64" borderId="9" xfId="1" applyNumberFormat="1" applyFont="1" applyFill="1" applyBorder="1" applyAlignment="1">
      <alignment horizontal="center" vertical="center"/>
    </xf>
    <xf numFmtId="0" fontId="59" fillId="65" borderId="19" xfId="0" applyFont="1" applyFill="1" applyBorder="1" applyAlignment="1">
      <alignment horizontal="left" vertical="center"/>
    </xf>
    <xf numFmtId="0" fontId="0" fillId="65" borderId="20" xfId="0" applyFont="1" applyFill="1" applyBorder="1" applyAlignment="1">
      <alignment horizontal="left" vertical="center"/>
    </xf>
    <xf numFmtId="3" fontId="0" fillId="64" borderId="9" xfId="1" applyNumberFormat="1" applyFont="1" applyFill="1" applyBorder="1" applyAlignment="1">
      <alignment horizontal="center" vertical="center"/>
    </xf>
    <xf numFmtId="0" fontId="0" fillId="65" borderId="19" xfId="0" applyFont="1" applyFill="1" applyBorder="1" applyAlignment="1">
      <alignment horizontal="left" vertical="center"/>
    </xf>
    <xf numFmtId="43" fontId="0" fillId="64" borderId="9" xfId="2" applyNumberFormat="1" applyFont="1" applyFill="1" applyBorder="1" applyAlignment="1">
      <alignment horizontal="center" vertical="center"/>
    </xf>
    <xf numFmtId="3" fontId="0" fillId="64" borderId="9" xfId="2" applyNumberFormat="1" applyFont="1" applyFill="1" applyBorder="1" applyAlignment="1">
      <alignment horizontal="center" vertical="center"/>
    </xf>
    <xf numFmtId="0" fontId="0" fillId="65" borderId="19" xfId="0" applyFont="1" applyFill="1" applyBorder="1" applyAlignment="1">
      <alignment horizontal="right" vertical="center"/>
    </xf>
    <xf numFmtId="3" fontId="59" fillId="64" borderId="7" xfId="1" applyNumberFormat="1" applyFont="1" applyFill="1" applyBorder="1" applyAlignment="1">
      <alignment horizontal="center" vertical="center"/>
    </xf>
    <xf numFmtId="43" fontId="59" fillId="64" borderId="7" xfId="2" applyNumberFormat="1" applyFont="1" applyFill="1" applyBorder="1" applyAlignment="1">
      <alignment horizontal="center" vertical="center"/>
    </xf>
    <xf numFmtId="0" fontId="10" fillId="64" borderId="0" xfId="0" applyFont="1" applyFill="1" applyAlignment="1">
      <alignment wrapText="1"/>
    </xf>
    <xf numFmtId="0" fontId="0" fillId="0" borderId="0" xfId="0" applyAlignment="1">
      <alignment wrapText="1"/>
    </xf>
    <xf numFmtId="49" fontId="59" fillId="65" borderId="4" xfId="0" applyNumberFormat="1" applyFont="1" applyFill="1" applyBorder="1" applyAlignment="1">
      <alignment horizontal="center" vertical="center" wrapText="1"/>
    </xf>
    <xf numFmtId="49" fontId="59" fillId="65" borderId="7" xfId="0" applyNumberFormat="1" applyFont="1" applyFill="1" applyBorder="1" applyAlignment="1">
      <alignment horizontal="center" vertical="center" wrapText="1"/>
    </xf>
    <xf numFmtId="0" fontId="7" fillId="64" borderId="0" xfId="287" applyFont="1" applyFill="1" applyBorder="1" applyAlignment="1">
      <alignment vertical="center" wrapText="1"/>
    </xf>
    <xf numFmtId="0" fontId="0" fillId="64" borderId="0" xfId="0" applyFill="1" applyBorder="1" applyAlignment="1">
      <alignment vertical="center" wrapText="1"/>
    </xf>
    <xf numFmtId="0" fontId="0" fillId="65" borderId="19" xfId="0" applyFont="1" applyFill="1" applyBorder="1" applyAlignment="1">
      <alignment horizontal="left" vertical="center"/>
    </xf>
    <xf numFmtId="0" fontId="0" fillId="65" borderId="20" xfId="0" applyFont="1" applyFill="1" applyBorder="1" applyAlignment="1">
      <alignment horizontal="left" vertical="center"/>
    </xf>
    <xf numFmtId="0" fontId="59" fillId="65" borderId="21" xfId="0" applyFont="1" applyFill="1" applyBorder="1" applyAlignment="1">
      <alignment horizontal="left" vertical="center"/>
    </xf>
    <xf numFmtId="0" fontId="59" fillId="65" borderId="22" xfId="0" applyFont="1" applyFill="1" applyBorder="1" applyAlignment="1">
      <alignment horizontal="left" vertical="center"/>
    </xf>
    <xf numFmtId="168" fontId="59" fillId="64" borderId="10" xfId="1" applyNumberFormat="1" applyFont="1" applyFill="1" applyBorder="1" applyAlignment="1">
      <alignment horizontal="center" vertical="center" wrapText="1"/>
    </xf>
    <xf numFmtId="168" fontId="59" fillId="64" borderId="11" xfId="1" applyNumberFormat="1" applyFont="1" applyFill="1" applyBorder="1" applyAlignment="1">
      <alignment horizontal="center" vertical="center" wrapText="1"/>
    </xf>
    <xf numFmtId="0" fontId="59" fillId="65" borderId="14" xfId="0" applyFont="1" applyFill="1" applyBorder="1" applyAlignment="1">
      <alignment horizontal="center" vertical="center" wrapText="1"/>
    </xf>
    <xf numFmtId="0" fontId="0" fillId="65" borderId="15" xfId="0" applyFont="1" applyFill="1" applyBorder="1" applyAlignment="1">
      <alignment horizontal="center" vertical="center" wrapText="1"/>
    </xf>
    <xf numFmtId="49" fontId="59" fillId="65" borderId="2" xfId="0" applyNumberFormat="1" applyFont="1" applyFill="1" applyBorder="1" applyAlignment="1">
      <alignment horizontal="center" vertical="center" wrapText="1"/>
    </xf>
    <xf numFmtId="49" fontId="59" fillId="65" borderId="5" xfId="0" applyNumberFormat="1" applyFont="1" applyFill="1" applyBorder="1" applyAlignment="1">
      <alignment horizontal="center" vertical="center" wrapText="1"/>
    </xf>
    <xf numFmtId="0" fontId="59" fillId="65" borderId="3" xfId="0" applyFont="1" applyFill="1" applyBorder="1" applyAlignment="1">
      <alignment horizontal="center" vertical="center" wrapText="1"/>
    </xf>
    <xf numFmtId="0" fontId="59" fillId="65" borderId="6" xfId="0" applyFont="1" applyFill="1" applyBorder="1" applyAlignment="1">
      <alignment horizontal="center" vertical="center" wrapText="1"/>
    </xf>
  </cellXfs>
  <cellStyles count="466">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_x000d__x000a_Width=797_x000d__x000a_Height=554_x000d__x000a__x000d__x000a_[Code]_x000d__x000a_Code0=/nyf50_x000d__x000a_Code1=4500000136_x000d__x000a_Code2=ME23_x000d__x000a_Code3=4500002322_x000d__x000a_Code4=#_x000d__x000a_Code5=MB01_x000d__x000a_" xfId="5"/>
    <cellStyle name="]_x000d__x000a_Width=797_x000d__x000a_Height=554_x000d__x000a__x000d__x000a_[Code]_x000d__x000a_Code0=/nyf50_x000d__x000a_Code1=4500000136_x000d__x000a_Code2=ME23_x000d__x000a_Code3=4500002322_x000d__x000a_Code4=#_x000d__x000a_Code5=MB01_x000d__x000a_ 2" xfId="6"/>
    <cellStyle name="_Rid_10_xt_ml_s31" xfId="7"/>
    <cellStyle name="_Rid_10_xt_ml_s31 2" xfId="8"/>
    <cellStyle name="_Rid_10_xt_ml_s6" xfId="9"/>
    <cellStyle name="_Rid_10_xt_ml_s6 2" xfId="10"/>
    <cellStyle name="_Rid_10_xt_ml_s7" xfId="11"/>
    <cellStyle name="_Rid_10_xt_ml_s7 2" xfId="12"/>
    <cellStyle name="_Rid_10_xt_mv_s12" xfId="13"/>
    <cellStyle name="_Rid_10_xt_mv_s12 2" xfId="14"/>
    <cellStyle name="_Rid_10_xt_mv_s13" xfId="15"/>
    <cellStyle name="_Rid_10_xt_mv_s13 2" xfId="16"/>
    <cellStyle name="_Rid_10_xt_s33" xfId="17"/>
    <cellStyle name="_Rid_10_xt_s33 2" xfId="18"/>
    <cellStyle name="_Rid_10_xt_s6" xfId="19"/>
    <cellStyle name="_Rid_10_xt_s6 2" xfId="20"/>
    <cellStyle name="_Rid_11_s0" xfId="21"/>
    <cellStyle name="_Rid_11_s0 2" xfId="22"/>
    <cellStyle name="_Rid_11_s1" xfId="23"/>
    <cellStyle name="_Rid_11_s1 2" xfId="24"/>
    <cellStyle name="_Rid_11_s2_s3" xfId="25"/>
    <cellStyle name="_Rid_11_s2_s3 2" xfId="26"/>
    <cellStyle name="_Rid_11_xt_ml_s13" xfId="27"/>
    <cellStyle name="_Rid_11_xt_ml_s13 2" xfId="28"/>
    <cellStyle name="_Rid_11_xt_ml_s8" xfId="29"/>
    <cellStyle name="_Rid_11_xt_ml_s8 2" xfId="30"/>
    <cellStyle name="_Rid_11_xt_xm" xfId="31"/>
    <cellStyle name="_Rid_11_xt_xm 2" xfId="32"/>
    <cellStyle name="_Rid_12_cl_s3" xfId="33"/>
    <cellStyle name="_Rid_12_cl_s3 2" xfId="34"/>
    <cellStyle name="_Rid_12_cl_s5" xfId="35"/>
    <cellStyle name="_Rid_12_cl_s5 2" xfId="36"/>
    <cellStyle name="_Rid_12_s0" xfId="37"/>
    <cellStyle name="_Rid_12_s0 2" xfId="38"/>
    <cellStyle name="_Rid_12_s1" xfId="39"/>
    <cellStyle name="_Rid_12_s1 2" xfId="40"/>
    <cellStyle name="_Rid_12_s2" xfId="41"/>
    <cellStyle name="_Rid_12_s2 2" xfId="42"/>
    <cellStyle name="_Rid_12_xt_cv_s11_s10" xfId="43"/>
    <cellStyle name="_Rid_12_xt_cv_s11_s10 2" xfId="44"/>
    <cellStyle name="_Rid_12_xt_cv_s12_s10" xfId="45"/>
    <cellStyle name="_Rid_12_xt_cv_s12_s10 2" xfId="46"/>
    <cellStyle name="_Rid_12_xt_cv_s13_s10" xfId="47"/>
    <cellStyle name="_Rid_12_xt_cv_s13_s10 2" xfId="48"/>
    <cellStyle name="_Rid_12_xt_cv_s14_s10" xfId="49"/>
    <cellStyle name="_Rid_12_xt_cv_s14_s10 2" xfId="50"/>
    <cellStyle name="_Rid_12_xt_cv_s15_s10" xfId="51"/>
    <cellStyle name="_Rid_12_xt_cv_s15_s10 2" xfId="52"/>
    <cellStyle name="_Rid_12_xt_cv_s16_s10" xfId="53"/>
    <cellStyle name="_Rid_12_xt_cv_s16_s10 2" xfId="54"/>
    <cellStyle name="_Rid_12_xt_cv_s17_s10" xfId="55"/>
    <cellStyle name="_Rid_12_xt_cv_s17_s10 2" xfId="56"/>
    <cellStyle name="_Rid_12_xt_cv_s18_s10" xfId="57"/>
    <cellStyle name="_Rid_12_xt_cv_s18_s10 2" xfId="58"/>
    <cellStyle name="_Rid_12_xt_cv_s20_s10" xfId="59"/>
    <cellStyle name="_Rid_12_xt_cv_s20_s10 2" xfId="60"/>
    <cellStyle name="_Rid_12_xt_cv_s21_s10" xfId="61"/>
    <cellStyle name="_Rid_12_xt_cv_s21_s10 2" xfId="62"/>
    <cellStyle name="_Rid_12_xt_cv_s22_s10" xfId="63"/>
    <cellStyle name="_Rid_12_xt_cv_s22_s10 2" xfId="64"/>
    <cellStyle name="_Rid_12_xt_cv_s23_s10" xfId="65"/>
    <cellStyle name="_Rid_12_xt_cv_s23_s10 2" xfId="66"/>
    <cellStyle name="_Rid_12_xt_cv_s24_s10" xfId="67"/>
    <cellStyle name="_Rid_12_xt_cv_s24_s10 2" xfId="68"/>
    <cellStyle name="_Rid_12_xt_cv_s25_s10" xfId="69"/>
    <cellStyle name="_Rid_12_xt_cv_s25_s10 2" xfId="70"/>
    <cellStyle name="_Rid_12_xt_cv_s9_s10" xfId="71"/>
    <cellStyle name="_Rid_12_xt_cv_s9_s10 2" xfId="72"/>
    <cellStyle name="_Rid_12_xt_ml_s19" xfId="73"/>
    <cellStyle name="_Rid_12_xt_ml_s19 2" xfId="74"/>
    <cellStyle name="_Rid_12_xt_ml_s8" xfId="75"/>
    <cellStyle name="_Rid_12_xt_ml_s8 2" xfId="76"/>
    <cellStyle name="_Rid_12_xt_s26" xfId="77"/>
    <cellStyle name="_Rid_12_xt_s26 2" xfId="78"/>
    <cellStyle name="_Rid_12_xt_s4" xfId="79"/>
    <cellStyle name="_Rid_12_xt_s4 2" xfId="80"/>
    <cellStyle name="_Rid_12_xt_s6" xfId="81"/>
    <cellStyle name="_Rid_12_xt_s6 2" xfId="82"/>
    <cellStyle name="_Rid_12_xt_s7" xfId="83"/>
    <cellStyle name="_Rid_12_xt_s7 2" xfId="84"/>
    <cellStyle name="_Rid_12_xt_xm" xfId="85"/>
    <cellStyle name="_Rid_12_xt_xm 2" xfId="86"/>
    <cellStyle name="_Rid_13_cl_s3" xfId="87"/>
    <cellStyle name="_Rid_13_cl_s3 2" xfId="88"/>
    <cellStyle name="_Rid_13_cl_s5" xfId="89"/>
    <cellStyle name="_Rid_13_cl_s5 2" xfId="90"/>
    <cellStyle name="_Rid_13_cl_s7" xfId="91"/>
    <cellStyle name="_Rid_13_cl_s7 2" xfId="92"/>
    <cellStyle name="_Rid_13_s0" xfId="93"/>
    <cellStyle name="_Rid_13_s0 2" xfId="94"/>
    <cellStyle name="_Rid_13_s1" xfId="95"/>
    <cellStyle name="_Rid_13_s1 2" xfId="96"/>
    <cellStyle name="_Rid_13_s2" xfId="97"/>
    <cellStyle name="_Rid_13_s2 2" xfId="98"/>
    <cellStyle name="_Rid_13_xt_cv_s10_s6" xfId="99"/>
    <cellStyle name="_Rid_13_xt_cv_s10_s6 2" xfId="100"/>
    <cellStyle name="_Rid_13_xt_cv_s11_s6" xfId="101"/>
    <cellStyle name="_Rid_13_xt_cv_s11_s6 2" xfId="102"/>
    <cellStyle name="_Rid_13_xt_cv_s12_s6" xfId="103"/>
    <cellStyle name="_Rid_13_xt_cv_s12_s6 2" xfId="104"/>
    <cellStyle name="_Rid_13_xt_cv_s13_s6" xfId="105"/>
    <cellStyle name="_Rid_13_xt_cv_s13_s6 2" xfId="106"/>
    <cellStyle name="_Rid_13_xt_cv_s14_s6" xfId="107"/>
    <cellStyle name="_Rid_13_xt_cv_s14_s6 2" xfId="108"/>
    <cellStyle name="_Rid_13_xt_cv_s15_s6" xfId="109"/>
    <cellStyle name="_Rid_13_xt_cv_s15_s6 2" xfId="110"/>
    <cellStyle name="_Rid_13_xt_cv_s16_s6" xfId="111"/>
    <cellStyle name="_Rid_13_xt_cv_s16_s6 2" xfId="112"/>
    <cellStyle name="_Rid_13_xt_cv_s17_s6" xfId="113"/>
    <cellStyle name="_Rid_13_xt_cv_s17_s6 2" xfId="114"/>
    <cellStyle name="_Rid_13_xt_cv_s18_s6" xfId="115"/>
    <cellStyle name="_Rid_13_xt_cv_s18_s6 2" xfId="116"/>
    <cellStyle name="_Rid_13_xt_cv_s20_s6" xfId="117"/>
    <cellStyle name="_Rid_13_xt_cv_s20_s6 2" xfId="118"/>
    <cellStyle name="_Rid_13_xt_cv_s21_s6" xfId="119"/>
    <cellStyle name="_Rid_13_xt_cv_s21_s6 2" xfId="120"/>
    <cellStyle name="_Rid_13_xt_cv_s22_s6" xfId="121"/>
    <cellStyle name="_Rid_13_xt_cv_s22_s6 2" xfId="122"/>
    <cellStyle name="_Rid_13_xt_cv_s9_s6" xfId="123"/>
    <cellStyle name="_Rid_13_xt_cv_s9_s6 2" xfId="124"/>
    <cellStyle name="_Rid_13_xt_ml_s19" xfId="125"/>
    <cellStyle name="_Rid_13_xt_ml_s19 2" xfId="126"/>
    <cellStyle name="_Rid_13_xt_ml_s8" xfId="127"/>
    <cellStyle name="_Rid_13_xt_ml_s8 2" xfId="128"/>
    <cellStyle name="_Rid_13_xt_s23" xfId="129"/>
    <cellStyle name="_Rid_13_xt_s23 2" xfId="130"/>
    <cellStyle name="_Rid_13_xt_s4" xfId="131"/>
    <cellStyle name="_Rid_13_xt_s4 2" xfId="132"/>
    <cellStyle name="_Rid_13_xt_xm" xfId="133"/>
    <cellStyle name="_Rid_13_xt_xm 2" xfId="134"/>
    <cellStyle name="=C:\WINNT35\SYSTEM32\COMMAND.COM" xfId="135"/>
    <cellStyle name="=C:\WINNT35\SYSTEM32\COMMAND.COM 2" xfId="136"/>
    <cellStyle name="20% - Accent1 2" xfId="137"/>
    <cellStyle name="20% - Accent1 3" xfId="138"/>
    <cellStyle name="20% - Accent2 2" xfId="139"/>
    <cellStyle name="20% - Accent2 3" xfId="140"/>
    <cellStyle name="20% - Accent3 2" xfId="141"/>
    <cellStyle name="20% - Accent3 3" xfId="142"/>
    <cellStyle name="20% - Accent4 2" xfId="143"/>
    <cellStyle name="20% - Accent4 3" xfId="144"/>
    <cellStyle name="20% - Accent5 2" xfId="145"/>
    <cellStyle name="20% - Accent5 3" xfId="146"/>
    <cellStyle name="20% - Accent6 2" xfId="147"/>
    <cellStyle name="20% - Accent6 3" xfId="148"/>
    <cellStyle name="40% - Accent1 2" xfId="149"/>
    <cellStyle name="40% - Accent1 3" xfId="150"/>
    <cellStyle name="40% - Accent2 2" xfId="151"/>
    <cellStyle name="40% - Accent2 3" xfId="152"/>
    <cellStyle name="40% - Accent3 2" xfId="153"/>
    <cellStyle name="40% - Accent3 3" xfId="154"/>
    <cellStyle name="40% - Accent4 2" xfId="155"/>
    <cellStyle name="40% - Accent4 3" xfId="156"/>
    <cellStyle name="40% - Accent5 2" xfId="157"/>
    <cellStyle name="40% - Accent5 3" xfId="158"/>
    <cellStyle name="40% - Accent6 2" xfId="159"/>
    <cellStyle name="40% - Accent6 3" xfId="160"/>
    <cellStyle name="60% - Accent1 2" xfId="161"/>
    <cellStyle name="60% - Accent1 3" xfId="162"/>
    <cellStyle name="60% - Accent2 2" xfId="163"/>
    <cellStyle name="60% - Accent2 3" xfId="164"/>
    <cellStyle name="60% - Accent3 2" xfId="165"/>
    <cellStyle name="60% - Accent3 3" xfId="166"/>
    <cellStyle name="60% - Accent4 2" xfId="167"/>
    <cellStyle name="60% - Accent4 3" xfId="168"/>
    <cellStyle name="60% - Accent5 2" xfId="169"/>
    <cellStyle name="60% - Accent5 3" xfId="170"/>
    <cellStyle name="60% - Accent6 2" xfId="171"/>
    <cellStyle name="60% - Accent6 3" xfId="172"/>
    <cellStyle name="Accent1 2" xfId="173"/>
    <cellStyle name="Accent1 3" xfId="174"/>
    <cellStyle name="Accent2 2" xfId="175"/>
    <cellStyle name="Accent2 3" xfId="176"/>
    <cellStyle name="Accent3 2" xfId="177"/>
    <cellStyle name="Accent3 3" xfId="178"/>
    <cellStyle name="Accent4 2" xfId="179"/>
    <cellStyle name="Accent4 3" xfId="180"/>
    <cellStyle name="Accent5 2" xfId="181"/>
    <cellStyle name="Accent5 3" xfId="182"/>
    <cellStyle name="Accent6 2" xfId="183"/>
    <cellStyle name="Accent6 3" xfId="184"/>
    <cellStyle name="Bad 2" xfId="185"/>
    <cellStyle name="Bad 3" xfId="186"/>
    <cellStyle name="Calculation 2" xfId="187"/>
    <cellStyle name="Calculation 3" xfId="188"/>
    <cellStyle name="Check Cell 2" xfId="189"/>
    <cellStyle name="Check Cell 3" xfId="190"/>
    <cellStyle name="Comma 10" xfId="191"/>
    <cellStyle name="Comma 11" xfId="192"/>
    <cellStyle name="Comma 12" xfId="193"/>
    <cellStyle name="Comma 13" xfId="194"/>
    <cellStyle name="Comma 13 2" xfId="195"/>
    <cellStyle name="Comma 14" xfId="1"/>
    <cellStyle name="Comma 17" xfId="196"/>
    <cellStyle name="Comma 2" xfId="197"/>
    <cellStyle name="Comma 2 2" xfId="198"/>
    <cellStyle name="Comma 2 2 2" xfId="199"/>
    <cellStyle name="Comma 2 3" xfId="200"/>
    <cellStyle name="Comma 3" xfId="201"/>
    <cellStyle name="Comma 3 2" xfId="202"/>
    <cellStyle name="Comma 4" xfId="203"/>
    <cellStyle name="Comma 4 2" xfId="204"/>
    <cellStyle name="Comma 4 2 2" xfId="205"/>
    <cellStyle name="Comma 5" xfId="206"/>
    <cellStyle name="Comma 6" xfId="207"/>
    <cellStyle name="Comma 7" xfId="208"/>
    <cellStyle name="Comma 8" xfId="209"/>
    <cellStyle name="Comma 9" xfId="210"/>
    <cellStyle name="Comma_Table 41a-41b" xfId="2"/>
    <cellStyle name="Currency 2" xfId="211"/>
    <cellStyle name="Currency 3" xfId="212"/>
    <cellStyle name="data_entry" xfId="213"/>
    <cellStyle name="Euro" xfId="214"/>
    <cellStyle name="Euro 2" xfId="215"/>
    <cellStyle name="Explanatory Text 2" xfId="216"/>
    <cellStyle name="Gentia To Excel" xfId="217"/>
    <cellStyle name="Good 2" xfId="218"/>
    <cellStyle name="Good 3" xfId="219"/>
    <cellStyle name="Heading 1 2" xfId="220"/>
    <cellStyle name="Heading 2 2" xfId="221"/>
    <cellStyle name="Heading 3 2" xfId="222"/>
    <cellStyle name="Heading 4 2" xfId="223"/>
    <cellStyle name="Hyperlink 2" xfId="224"/>
    <cellStyle name="Input 2" xfId="225"/>
    <cellStyle name="Input 3" xfId="226"/>
    <cellStyle name="Labels 8p Bold" xfId="227"/>
    <cellStyle name="Labels 8p Bold 2" xfId="228"/>
    <cellStyle name="Linked Cell 2" xfId="229"/>
    <cellStyle name="Migliaia (0)_LINEA GLOBALE" xfId="230"/>
    <cellStyle name="Migliaia_LINEA GLOBALE" xfId="231"/>
    <cellStyle name="Neutral 2" xfId="232"/>
    <cellStyle name="Neutral 3" xfId="233"/>
    <cellStyle name="Normal" xfId="0" builtinId="0"/>
    <cellStyle name="Normal - Style1" xfId="234"/>
    <cellStyle name="Normal - Style2" xfId="235"/>
    <cellStyle name="Normal 10" xfId="236"/>
    <cellStyle name="Normal 100" xfId="237"/>
    <cellStyle name="Normal 101" xfId="238"/>
    <cellStyle name="Normal 102" xfId="239"/>
    <cellStyle name="Normal 103" xfId="240"/>
    <cellStyle name="Normal 104" xfId="241"/>
    <cellStyle name="Normal 105" xfId="242"/>
    <cellStyle name="Normal 106" xfId="243"/>
    <cellStyle name="Normal 107" xfId="244"/>
    <cellStyle name="Normal 108" xfId="245"/>
    <cellStyle name="Normal 109" xfId="246"/>
    <cellStyle name="Normal 11" xfId="247"/>
    <cellStyle name="Normal 110" xfId="248"/>
    <cellStyle name="Normal 111" xfId="249"/>
    <cellStyle name="Normal 112" xfId="250"/>
    <cellStyle name="Normal 113" xfId="251"/>
    <cellStyle name="Normal 114" xfId="252"/>
    <cellStyle name="Normal 115" xfId="253"/>
    <cellStyle name="Normal 116" xfId="254"/>
    <cellStyle name="Normal 117" xfId="255"/>
    <cellStyle name="Normal 118" xfId="256"/>
    <cellStyle name="Normal 119" xfId="257"/>
    <cellStyle name="Normal 12" xfId="258"/>
    <cellStyle name="Normal 120" xfId="259"/>
    <cellStyle name="Normal 121" xfId="260"/>
    <cellStyle name="Normal 122" xfId="261"/>
    <cellStyle name="Normal 123" xfId="262"/>
    <cellStyle name="Normal 124" xfId="263"/>
    <cellStyle name="Normal 125" xfId="264"/>
    <cellStyle name="Normal 126" xfId="265"/>
    <cellStyle name="Normal 127" xfId="266"/>
    <cellStyle name="Normal 128" xfId="267"/>
    <cellStyle name="Normal 129" xfId="268"/>
    <cellStyle name="Normal 13" xfId="269"/>
    <cellStyle name="Normal 130" xfId="270"/>
    <cellStyle name="Normal 131" xfId="271"/>
    <cellStyle name="Normal 132" xfId="272"/>
    <cellStyle name="Normal 133" xfId="273"/>
    <cellStyle name="Normal 134" xfId="274"/>
    <cellStyle name="Normal 135" xfId="275"/>
    <cellStyle name="Normal 136" xfId="276"/>
    <cellStyle name="Normal 137" xfId="277"/>
    <cellStyle name="Normal 138" xfId="278"/>
    <cellStyle name="Normal 14" xfId="279"/>
    <cellStyle name="Normal 15" xfId="280"/>
    <cellStyle name="Normal 16" xfId="281"/>
    <cellStyle name="Normal 17" xfId="282"/>
    <cellStyle name="Normal 18" xfId="283"/>
    <cellStyle name="Normal 19" xfId="284"/>
    <cellStyle name="Normal 2" xfId="285"/>
    <cellStyle name="Normal 2 2" xfId="286"/>
    <cellStyle name="Normal 2 3" xfId="287"/>
    <cellStyle name="Normal 2 3 2" xfId="288"/>
    <cellStyle name="Normal 2 4" xfId="289"/>
    <cellStyle name="Normal 20" xfId="290"/>
    <cellStyle name="Normal 21" xfId="291"/>
    <cellStyle name="Normal 22" xfId="292"/>
    <cellStyle name="Normal 23" xfId="293"/>
    <cellStyle name="Normal 24" xfId="294"/>
    <cellStyle name="Normal 25" xfId="295"/>
    <cellStyle name="Normal 26" xfId="296"/>
    <cellStyle name="Normal 27" xfId="297"/>
    <cellStyle name="Normal 28" xfId="298"/>
    <cellStyle name="Normal 29" xfId="299"/>
    <cellStyle name="Normal 3" xfId="300"/>
    <cellStyle name="Normal 3 2" xfId="301"/>
    <cellStyle name="Normal 3 3" xfId="302"/>
    <cellStyle name="Normal 30" xfId="303"/>
    <cellStyle name="Normal 31" xfId="304"/>
    <cellStyle name="Normal 32" xfId="305"/>
    <cellStyle name="Normal 33" xfId="306"/>
    <cellStyle name="Normal 34" xfId="307"/>
    <cellStyle name="Normal 35" xfId="308"/>
    <cellStyle name="Normal 36" xfId="309"/>
    <cellStyle name="Normal 37" xfId="310"/>
    <cellStyle name="Normal 38" xfId="311"/>
    <cellStyle name="Normal 39" xfId="312"/>
    <cellStyle name="Normal 4" xfId="313"/>
    <cellStyle name="Normal 40" xfId="314"/>
    <cellStyle name="Normal 41" xfId="315"/>
    <cellStyle name="Normal 42" xfId="316"/>
    <cellStyle name="Normal 43" xfId="317"/>
    <cellStyle name="Normal 44" xfId="318"/>
    <cellStyle name="Normal 45" xfId="319"/>
    <cellStyle name="Normal 46" xfId="320"/>
    <cellStyle name="Normal 47" xfId="321"/>
    <cellStyle name="Normal 48" xfId="322"/>
    <cellStyle name="Normal 49" xfId="323"/>
    <cellStyle name="Normal 5" xfId="324"/>
    <cellStyle name="Normal 50" xfId="325"/>
    <cellStyle name="Normal 51" xfId="326"/>
    <cellStyle name="Normal 52" xfId="327"/>
    <cellStyle name="Normal 53" xfId="328"/>
    <cellStyle name="Normal 54" xfId="329"/>
    <cellStyle name="Normal 55" xfId="330"/>
    <cellStyle name="Normal 56" xfId="331"/>
    <cellStyle name="Normal 57" xfId="332"/>
    <cellStyle name="Normal 58" xfId="333"/>
    <cellStyle name="Normal 59" xfId="334"/>
    <cellStyle name="Normal 6" xfId="335"/>
    <cellStyle name="Normal 60" xfId="336"/>
    <cellStyle name="Normal 61" xfId="337"/>
    <cellStyle name="Normal 62" xfId="338"/>
    <cellStyle name="Normal 63" xfId="339"/>
    <cellStyle name="Normal 64" xfId="340"/>
    <cellStyle name="Normal 65" xfId="341"/>
    <cellStyle name="Normal 66" xfId="342"/>
    <cellStyle name="Normal 67" xfId="343"/>
    <cellStyle name="Normal 68" xfId="344"/>
    <cellStyle name="Normal 69" xfId="345"/>
    <cellStyle name="Normal 7" xfId="346"/>
    <cellStyle name="Normal 70" xfId="347"/>
    <cellStyle name="Normal 71" xfId="348"/>
    <cellStyle name="Normal 72" xfId="349"/>
    <cellStyle name="Normal 73" xfId="350"/>
    <cellStyle name="Normal 74" xfId="351"/>
    <cellStyle name="Normal 75" xfId="352"/>
    <cellStyle name="Normal 76" xfId="353"/>
    <cellStyle name="Normal 77" xfId="354"/>
    <cellStyle name="Normal 78" xfId="355"/>
    <cellStyle name="Normal 79" xfId="356"/>
    <cellStyle name="Normal 8" xfId="357"/>
    <cellStyle name="Normal 80" xfId="358"/>
    <cellStyle name="Normal 81" xfId="359"/>
    <cellStyle name="Normal 82" xfId="360"/>
    <cellStyle name="Normal 83" xfId="361"/>
    <cellStyle name="Normal 84" xfId="362"/>
    <cellStyle name="Normal 85" xfId="363"/>
    <cellStyle name="Normal 86" xfId="364"/>
    <cellStyle name="Normal 87" xfId="365"/>
    <cellStyle name="Normal 88" xfId="366"/>
    <cellStyle name="Normal 89" xfId="367"/>
    <cellStyle name="Normal 9" xfId="368"/>
    <cellStyle name="Normal 90" xfId="369"/>
    <cellStyle name="Normal 91" xfId="370"/>
    <cellStyle name="Normal 92" xfId="371"/>
    <cellStyle name="Normal 93" xfId="372"/>
    <cellStyle name="Normal 94" xfId="373"/>
    <cellStyle name="Normal 95" xfId="374"/>
    <cellStyle name="Normal 96" xfId="375"/>
    <cellStyle name="Normal 97" xfId="376"/>
    <cellStyle name="Normal 98" xfId="377"/>
    <cellStyle name="Normal 99" xfId="378"/>
    <cellStyle name="Note 2" xfId="379"/>
    <cellStyle name="Note 3" xfId="380"/>
    <cellStyle name="Output 2" xfId="381"/>
    <cellStyle name="Output 3" xfId="382"/>
    <cellStyle name="Percent 2" xfId="383"/>
    <cellStyle name="Percent 3" xfId="384"/>
    <cellStyle name="Percent 4" xfId="385"/>
    <cellStyle name="SAPBEXaggData" xfId="386"/>
    <cellStyle name="SAPBEXaggData 2" xfId="387"/>
    <cellStyle name="SAPBEXaggDataEmph" xfId="388"/>
    <cellStyle name="SAPBEXaggDataEmph 2" xfId="389"/>
    <cellStyle name="SAPBEXaggItem" xfId="390"/>
    <cellStyle name="SAPBEXaggItem 2" xfId="391"/>
    <cellStyle name="SAPBEXaggItemX" xfId="392"/>
    <cellStyle name="SAPBEXchaText" xfId="393"/>
    <cellStyle name="SAPBEXchaText 2" xfId="394"/>
    <cellStyle name="SAPBEXexcBad7" xfId="395"/>
    <cellStyle name="SAPBEXexcBad7 2" xfId="396"/>
    <cellStyle name="SAPBEXexcBad8" xfId="397"/>
    <cellStyle name="SAPBEXexcBad8 2" xfId="398"/>
    <cellStyle name="SAPBEXexcBad9" xfId="399"/>
    <cellStyle name="SAPBEXexcBad9 2" xfId="400"/>
    <cellStyle name="SAPBEXexcCritical4" xfId="401"/>
    <cellStyle name="SAPBEXexcCritical4 2" xfId="402"/>
    <cellStyle name="SAPBEXexcCritical5" xfId="403"/>
    <cellStyle name="SAPBEXexcCritical5 2" xfId="404"/>
    <cellStyle name="SAPBEXexcCritical6" xfId="405"/>
    <cellStyle name="SAPBEXexcCritical6 2" xfId="406"/>
    <cellStyle name="SAPBEXexcGood1" xfId="407"/>
    <cellStyle name="SAPBEXexcGood1 2" xfId="408"/>
    <cellStyle name="SAPBEXexcGood2" xfId="409"/>
    <cellStyle name="SAPBEXexcGood2 2" xfId="410"/>
    <cellStyle name="SAPBEXexcGood3" xfId="411"/>
    <cellStyle name="SAPBEXexcGood3 2" xfId="412"/>
    <cellStyle name="SAPBEXfilterDrill" xfId="413"/>
    <cellStyle name="SAPBEXfilterDrill 2" xfId="414"/>
    <cellStyle name="SAPBEXfilterItem" xfId="415"/>
    <cellStyle name="SAPBEXfilterItem 2" xfId="416"/>
    <cellStyle name="SAPBEXfilterText" xfId="417"/>
    <cellStyle name="SAPBEXfilterText 2" xfId="418"/>
    <cellStyle name="SAPBEXformats" xfId="419"/>
    <cellStyle name="SAPBEXformats 2" xfId="420"/>
    <cellStyle name="SAPBEXheaderItem" xfId="421"/>
    <cellStyle name="SAPBEXheaderItem 2" xfId="422"/>
    <cellStyle name="SAPBEXheaderText" xfId="423"/>
    <cellStyle name="SAPBEXheaderText 2" xfId="424"/>
    <cellStyle name="SAPBEXHLevel0" xfId="425"/>
    <cellStyle name="SAPBEXHLevel0 2" xfId="426"/>
    <cellStyle name="SAPBEXHLevel0X" xfId="427"/>
    <cellStyle name="SAPBEXHLevel0X 2" xfId="428"/>
    <cellStyle name="SAPBEXHLevel1" xfId="429"/>
    <cellStyle name="SAPBEXHLevel1 2" xfId="430"/>
    <cellStyle name="SAPBEXHLevel1X" xfId="431"/>
    <cellStyle name="SAPBEXHLevel1X 2" xfId="432"/>
    <cellStyle name="SAPBEXHLevel2" xfId="433"/>
    <cellStyle name="SAPBEXHLevel2 2" xfId="434"/>
    <cellStyle name="SAPBEXHLevel2X" xfId="435"/>
    <cellStyle name="SAPBEXHLevel2X 2" xfId="436"/>
    <cellStyle name="SAPBEXHLevel3" xfId="437"/>
    <cellStyle name="SAPBEXHLevel3 2" xfId="438"/>
    <cellStyle name="SAPBEXHLevel3X" xfId="439"/>
    <cellStyle name="SAPBEXHLevel3X 2" xfId="440"/>
    <cellStyle name="SAPBEXresData" xfId="441"/>
    <cellStyle name="SAPBEXresData 2" xfId="442"/>
    <cellStyle name="SAPBEXresDataEmph" xfId="443"/>
    <cellStyle name="SAPBEXresDataEmph 2" xfId="444"/>
    <cellStyle name="SAPBEXresItem" xfId="445"/>
    <cellStyle name="SAPBEXresItem 2" xfId="446"/>
    <cellStyle name="SAPBEXresItemX" xfId="447"/>
    <cellStyle name="SAPBEXstdData" xfId="448"/>
    <cellStyle name="SAPBEXstdData 2" xfId="449"/>
    <cellStyle name="SAPBEXstdDataEmph" xfId="450"/>
    <cellStyle name="SAPBEXstdDataEmph 2" xfId="451"/>
    <cellStyle name="SAPBEXstdItem" xfId="452"/>
    <cellStyle name="SAPBEXstdItem 2" xfId="453"/>
    <cellStyle name="SAPBEXstdItemX" xfId="454"/>
    <cellStyle name="SAPBEXtitle" xfId="455"/>
    <cellStyle name="SAPBEXtitle 2" xfId="456"/>
    <cellStyle name="SAPBEXundefined" xfId="457"/>
    <cellStyle name="SAPBEXundefined 2" xfId="458"/>
    <cellStyle name="SEM-BPS-head" xfId="459"/>
    <cellStyle name="SEM-BPS-key" xfId="460"/>
    <cellStyle name="Title 2" xfId="461"/>
    <cellStyle name="Total 2" xfId="462"/>
    <cellStyle name="Valuta (0)_LINEA GLOBALE" xfId="463"/>
    <cellStyle name="Valuta_LINEA GLOBALE" xfId="464"/>
    <cellStyle name="Warning Text 2" xfId="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95"/>
  <sheetViews>
    <sheetView tabSelected="1" zoomScaleNormal="100" workbookViewId="0">
      <selection activeCell="A30" sqref="A30:K63"/>
    </sheetView>
  </sheetViews>
  <sheetFormatPr defaultRowHeight="11.25"/>
  <cols>
    <col min="1" max="1" width="11.28515625" style="3" customWidth="1"/>
    <col min="2" max="2" width="35" style="3" customWidth="1"/>
    <col min="3" max="4" width="8.7109375" style="4" hidden="1" customWidth="1"/>
    <col min="5" max="12" width="10.140625" style="3" customWidth="1"/>
    <col min="13" max="16384" width="9.140625" style="3"/>
  </cols>
  <sheetData>
    <row r="1" spans="1:12" s="2" customFormat="1" ht="16.5">
      <c r="A1" s="1" t="s">
        <v>84</v>
      </c>
      <c r="B1" s="1"/>
      <c r="C1" s="1"/>
      <c r="D1" s="1"/>
      <c r="H1" s="3"/>
    </row>
    <row r="2" spans="1:12" s="2" customFormat="1" ht="16.5">
      <c r="A2" s="1" t="s">
        <v>0</v>
      </c>
      <c r="B2" s="1"/>
      <c r="C2" s="1"/>
      <c r="D2" s="1"/>
    </row>
    <row r="3" spans="1:12" ht="12">
      <c r="D3" s="5"/>
      <c r="E3" s="5"/>
      <c r="I3" s="6"/>
      <c r="J3" s="6"/>
      <c r="K3" s="6" t="s">
        <v>1</v>
      </c>
    </row>
    <row r="4" spans="1:12" s="7" customFormat="1" ht="12" customHeight="1">
      <c r="A4" s="72" t="s">
        <v>86</v>
      </c>
      <c r="B4" s="74" t="s">
        <v>2</v>
      </c>
      <c r="C4" s="60" t="s">
        <v>3</v>
      </c>
      <c r="D4" s="60" t="s">
        <v>4</v>
      </c>
      <c r="E4" s="60" t="s">
        <v>5</v>
      </c>
      <c r="F4" s="60" t="s">
        <v>6</v>
      </c>
      <c r="G4" s="60" t="s">
        <v>7</v>
      </c>
      <c r="H4" s="60" t="s">
        <v>87</v>
      </c>
      <c r="I4" s="60" t="s">
        <v>88</v>
      </c>
      <c r="J4" s="60" t="s">
        <v>89</v>
      </c>
      <c r="K4" s="60" t="s">
        <v>90</v>
      </c>
    </row>
    <row r="5" spans="1:12" s="8" customFormat="1" ht="12">
      <c r="A5" s="73"/>
      <c r="B5" s="75"/>
      <c r="C5" s="61"/>
      <c r="D5" s="61"/>
      <c r="E5" s="61"/>
      <c r="F5" s="61"/>
      <c r="G5" s="61"/>
      <c r="H5" s="61"/>
      <c r="I5" s="61"/>
      <c r="J5" s="61"/>
      <c r="K5" s="61"/>
    </row>
    <row r="6" spans="1:12" s="8" customFormat="1" ht="12.75">
      <c r="A6" s="40" t="s">
        <v>8</v>
      </c>
      <c r="B6" s="41" t="s">
        <v>9</v>
      </c>
      <c r="C6" s="35">
        <v>25.5</v>
      </c>
      <c r="D6" s="35">
        <v>18.399999999999999</v>
      </c>
      <c r="E6" s="35">
        <v>447.4</v>
      </c>
      <c r="F6" s="36" t="s">
        <v>10</v>
      </c>
      <c r="G6" s="36" t="s">
        <v>10</v>
      </c>
      <c r="H6" s="36">
        <v>215</v>
      </c>
      <c r="I6" s="36">
        <v>127</v>
      </c>
      <c r="J6" s="36">
        <v>678</v>
      </c>
      <c r="K6" s="36" t="s">
        <v>81</v>
      </c>
      <c r="L6" s="9"/>
    </row>
    <row r="7" spans="1:12" s="8" customFormat="1" ht="12.75">
      <c r="A7" s="40" t="s">
        <v>11</v>
      </c>
      <c r="B7" s="41" t="s">
        <v>12</v>
      </c>
      <c r="C7" s="35">
        <v>180.9</v>
      </c>
      <c r="D7" s="35">
        <v>270.7</v>
      </c>
      <c r="E7" s="35">
        <v>148.6</v>
      </c>
      <c r="F7" s="35">
        <v>485.4</v>
      </c>
      <c r="G7" s="35">
        <v>63.3</v>
      </c>
      <c r="H7" s="36">
        <v>669</v>
      </c>
      <c r="I7" s="36">
        <v>1597</v>
      </c>
      <c r="J7" s="36">
        <v>280</v>
      </c>
      <c r="K7" s="36" t="s">
        <v>81</v>
      </c>
      <c r="L7" s="9"/>
    </row>
    <row r="8" spans="1:12" s="8" customFormat="1" ht="25.5">
      <c r="A8" s="40" t="s">
        <v>13</v>
      </c>
      <c r="B8" s="41" t="s">
        <v>14</v>
      </c>
      <c r="C8" s="35">
        <v>17.2</v>
      </c>
      <c r="D8" s="36" t="s">
        <v>10</v>
      </c>
      <c r="E8" s="36" t="s">
        <v>10</v>
      </c>
      <c r="F8" s="36" t="s">
        <v>10</v>
      </c>
      <c r="G8" s="36">
        <v>2</v>
      </c>
      <c r="H8" s="36">
        <v>18</v>
      </c>
      <c r="I8" s="36">
        <v>8</v>
      </c>
      <c r="J8" s="36">
        <v>238</v>
      </c>
      <c r="K8" s="36">
        <v>36</v>
      </c>
      <c r="L8" s="9"/>
    </row>
    <row r="9" spans="1:12" s="8" customFormat="1" ht="12.75">
      <c r="A9" s="40" t="s">
        <v>15</v>
      </c>
      <c r="B9" s="41" t="s">
        <v>16</v>
      </c>
      <c r="C9" s="35">
        <v>11.5</v>
      </c>
      <c r="D9" s="35">
        <v>44.9</v>
      </c>
      <c r="E9" s="35">
        <v>67.8</v>
      </c>
      <c r="F9" s="35">
        <v>211.2</v>
      </c>
      <c r="G9" s="35">
        <v>1292.3</v>
      </c>
      <c r="H9" s="36">
        <v>2117</v>
      </c>
      <c r="I9" s="36">
        <v>2305</v>
      </c>
      <c r="J9" s="36">
        <v>762</v>
      </c>
      <c r="K9" s="36">
        <v>93</v>
      </c>
      <c r="L9" s="9"/>
    </row>
    <row r="10" spans="1:12" s="8" customFormat="1" ht="25.5">
      <c r="A10" s="40" t="s">
        <v>17</v>
      </c>
      <c r="B10" s="41" t="s">
        <v>18</v>
      </c>
      <c r="C10" s="35">
        <v>198</v>
      </c>
      <c r="D10" s="35">
        <v>38.299999999999997</v>
      </c>
      <c r="E10" s="35">
        <v>103.3</v>
      </c>
      <c r="F10" s="35">
        <v>290.89999999999998</v>
      </c>
      <c r="G10" s="35">
        <v>125</v>
      </c>
      <c r="H10" s="35">
        <v>600</v>
      </c>
      <c r="I10" s="35">
        <v>746</v>
      </c>
      <c r="J10" s="35">
        <v>327</v>
      </c>
      <c r="K10" s="35">
        <v>15</v>
      </c>
      <c r="L10" s="9"/>
    </row>
    <row r="11" spans="1:12" s="8" customFormat="1" ht="12.75">
      <c r="A11" s="40" t="s">
        <v>19</v>
      </c>
      <c r="B11" s="41" t="s">
        <v>20</v>
      </c>
      <c r="C11" s="35">
        <v>13.1</v>
      </c>
      <c r="D11" s="36" t="s">
        <v>10</v>
      </c>
      <c r="E11" s="35">
        <v>14.2</v>
      </c>
      <c r="F11" s="35">
        <v>9.5</v>
      </c>
      <c r="G11" s="36">
        <v>110</v>
      </c>
      <c r="H11" s="36">
        <v>204</v>
      </c>
      <c r="I11" s="36">
        <v>43</v>
      </c>
      <c r="J11" s="36" t="s">
        <v>10</v>
      </c>
      <c r="K11" s="36" t="s">
        <v>81</v>
      </c>
      <c r="L11" s="9"/>
    </row>
    <row r="12" spans="1:12" s="8" customFormat="1" ht="25.5">
      <c r="A12" s="40" t="s">
        <v>21</v>
      </c>
      <c r="B12" s="41" t="s">
        <v>22</v>
      </c>
      <c r="C12" s="35">
        <v>1381.9</v>
      </c>
      <c r="D12" s="35">
        <v>3188.6</v>
      </c>
      <c r="E12" s="35">
        <v>1347.8</v>
      </c>
      <c r="F12" s="35">
        <v>1849.7</v>
      </c>
      <c r="G12" s="35">
        <v>836.3</v>
      </c>
      <c r="H12" s="35">
        <v>999</v>
      </c>
      <c r="I12" s="35">
        <v>1839</v>
      </c>
      <c r="J12" s="35">
        <v>314</v>
      </c>
      <c r="K12" s="35">
        <v>117</v>
      </c>
      <c r="L12" s="9"/>
    </row>
    <row r="13" spans="1:12" s="8" customFormat="1" ht="13.5" customHeight="1">
      <c r="A13" s="40" t="s">
        <v>23</v>
      </c>
      <c r="B13" s="41" t="s">
        <v>24</v>
      </c>
      <c r="C13" s="35">
        <v>42.7</v>
      </c>
      <c r="D13" s="35">
        <v>18.2</v>
      </c>
      <c r="E13" s="35">
        <v>7.8</v>
      </c>
      <c r="F13" s="36" t="s">
        <v>10</v>
      </c>
      <c r="G13" s="36">
        <v>235.47</v>
      </c>
      <c r="H13" s="36">
        <v>462</v>
      </c>
      <c r="I13" s="36">
        <v>373</v>
      </c>
      <c r="J13" s="36">
        <v>60</v>
      </c>
      <c r="K13" s="36">
        <v>109</v>
      </c>
      <c r="L13" s="9"/>
    </row>
    <row r="14" spans="1:12" s="8" customFormat="1" ht="12.75">
      <c r="A14" s="40" t="s">
        <v>25</v>
      </c>
      <c r="B14" s="41" t="s">
        <v>26</v>
      </c>
      <c r="C14" s="35">
        <v>3592.9</v>
      </c>
      <c r="D14" s="35">
        <v>4055.6</v>
      </c>
      <c r="E14" s="35">
        <v>4563.8999999999996</v>
      </c>
      <c r="F14" s="35">
        <v>1371.4</v>
      </c>
      <c r="G14" s="35">
        <f>2160.2+157.809+91.28+1131.944+1104.059</f>
        <v>4645.2920000000004</v>
      </c>
      <c r="H14" s="35">
        <v>1972</v>
      </c>
      <c r="I14" s="36">
        <v>5512</v>
      </c>
      <c r="J14" s="36">
        <v>716</v>
      </c>
      <c r="K14" s="36"/>
      <c r="L14" s="9"/>
    </row>
    <row r="15" spans="1:12" s="8" customFormat="1" ht="12.75">
      <c r="A15" s="40" t="s">
        <v>27</v>
      </c>
      <c r="B15" s="41" t="s">
        <v>28</v>
      </c>
      <c r="C15" s="35">
        <v>1701.1</v>
      </c>
      <c r="D15" s="35">
        <v>3820</v>
      </c>
      <c r="E15" s="35">
        <v>4524.5</v>
      </c>
      <c r="F15" s="35">
        <v>4304.9799999999996</v>
      </c>
      <c r="G15" s="35">
        <v>3422.2</v>
      </c>
      <c r="H15" s="35">
        <v>5236</v>
      </c>
      <c r="I15" s="35">
        <v>7553</v>
      </c>
      <c r="J15" s="35">
        <v>5924</v>
      </c>
      <c r="K15" s="35">
        <v>1511</v>
      </c>
      <c r="L15" s="9"/>
    </row>
    <row r="16" spans="1:12" s="10" customFormat="1" ht="21.75" customHeight="1">
      <c r="A16" s="40"/>
      <c r="B16" s="42" t="s">
        <v>29</v>
      </c>
      <c r="C16" s="37">
        <v>1227.8</v>
      </c>
      <c r="D16" s="37">
        <v>2790.5</v>
      </c>
      <c r="E16" s="37">
        <v>2636.8</v>
      </c>
      <c r="F16" s="38">
        <v>2073.69</v>
      </c>
      <c r="G16" s="38">
        <v>2033</v>
      </c>
      <c r="H16" s="38">
        <v>3352</v>
      </c>
      <c r="I16" s="38">
        <v>4228.3999999999996</v>
      </c>
      <c r="J16" s="38">
        <v>4596</v>
      </c>
      <c r="K16" s="38">
        <v>1146</v>
      </c>
      <c r="L16" s="9"/>
    </row>
    <row r="17" spans="1:15" s="10" customFormat="1" ht="21.75" customHeight="1">
      <c r="A17" s="40" t="s">
        <v>30</v>
      </c>
      <c r="B17" s="41" t="s">
        <v>31</v>
      </c>
      <c r="C17" s="36" t="s">
        <v>10</v>
      </c>
      <c r="D17" s="36" t="s">
        <v>10</v>
      </c>
      <c r="E17" s="36" t="s">
        <v>10</v>
      </c>
      <c r="F17" s="36" t="s">
        <v>10</v>
      </c>
      <c r="G17" s="35">
        <v>404.2</v>
      </c>
      <c r="H17" s="35">
        <v>266</v>
      </c>
      <c r="I17" s="35">
        <v>52</v>
      </c>
      <c r="J17" s="35">
        <v>12</v>
      </c>
      <c r="K17" s="35" t="s">
        <v>81</v>
      </c>
      <c r="L17" s="9"/>
    </row>
    <row r="18" spans="1:15" s="10" customFormat="1" ht="21.75" customHeight="1">
      <c r="A18" s="40" t="s">
        <v>77</v>
      </c>
      <c r="B18" s="41" t="s">
        <v>78</v>
      </c>
      <c r="C18" s="36"/>
      <c r="D18" s="36" t="s">
        <v>10</v>
      </c>
      <c r="E18" s="36" t="s">
        <v>10</v>
      </c>
      <c r="F18" s="36" t="s">
        <v>10</v>
      </c>
      <c r="G18" s="36" t="s">
        <v>10</v>
      </c>
      <c r="H18" s="36">
        <v>38</v>
      </c>
      <c r="I18" s="36">
        <v>8</v>
      </c>
      <c r="J18" s="35">
        <v>161</v>
      </c>
      <c r="K18" s="35">
        <v>1</v>
      </c>
      <c r="L18" s="9"/>
    </row>
    <row r="19" spans="1:15" s="10" customFormat="1" ht="21.75" customHeight="1">
      <c r="A19" s="40" t="s">
        <v>32</v>
      </c>
      <c r="B19" s="41" t="s">
        <v>33</v>
      </c>
      <c r="C19" s="35">
        <v>54.6</v>
      </c>
      <c r="D19" s="35">
        <v>30.033999999999999</v>
      </c>
      <c r="E19" s="35">
        <v>74.054000000000002</v>
      </c>
      <c r="F19" s="35">
        <v>125</v>
      </c>
      <c r="G19" s="36">
        <v>18</v>
      </c>
      <c r="H19" s="36">
        <v>4</v>
      </c>
      <c r="I19" s="36" t="s">
        <v>10</v>
      </c>
      <c r="J19" s="36">
        <v>32</v>
      </c>
      <c r="K19" s="36">
        <v>16</v>
      </c>
    </row>
    <row r="20" spans="1:15" s="10" customFormat="1" ht="21.75" customHeight="1">
      <c r="A20" s="40" t="s">
        <v>34</v>
      </c>
      <c r="B20" s="41" t="s">
        <v>35</v>
      </c>
      <c r="C20" s="35">
        <v>2.2000000000000002</v>
      </c>
      <c r="D20" s="35">
        <v>28.952000000000002</v>
      </c>
      <c r="E20" s="35">
        <v>119.7</v>
      </c>
      <c r="F20" s="35">
        <v>145.1</v>
      </c>
      <c r="G20" s="35">
        <v>2732.2</v>
      </c>
      <c r="H20" s="36">
        <v>91</v>
      </c>
      <c r="I20" s="36">
        <v>210</v>
      </c>
      <c r="J20" s="36" t="s">
        <v>10</v>
      </c>
      <c r="K20" s="36" t="s">
        <v>81</v>
      </c>
    </row>
    <row r="21" spans="1:15" s="10" customFormat="1" ht="21.75" customHeight="1">
      <c r="A21" s="40" t="s">
        <v>36</v>
      </c>
      <c r="B21" s="41" t="s">
        <v>37</v>
      </c>
      <c r="C21" s="36" t="s">
        <v>10</v>
      </c>
      <c r="D21" s="36" t="s">
        <v>10</v>
      </c>
      <c r="E21" s="36" t="s">
        <v>10</v>
      </c>
      <c r="F21" s="36" t="s">
        <v>10</v>
      </c>
      <c r="G21" s="35">
        <v>61.8</v>
      </c>
      <c r="H21" s="35">
        <v>3</v>
      </c>
      <c r="I21" s="36" t="s">
        <v>10</v>
      </c>
      <c r="J21" s="36">
        <v>8.1</v>
      </c>
      <c r="K21" s="36" t="s">
        <v>81</v>
      </c>
    </row>
    <row r="22" spans="1:15" s="10" customFormat="1" ht="17.25" customHeight="1">
      <c r="A22" s="68" t="s">
        <v>38</v>
      </c>
      <c r="B22" s="69"/>
      <c r="C22" s="39">
        <f>SUM(C6:C20)-C16</f>
        <v>7221.6000000000013</v>
      </c>
      <c r="D22" s="39">
        <f>SUM(D6:D20)-D16</f>
        <v>11513.685999999998</v>
      </c>
      <c r="E22" s="39">
        <f>SUM(E6:E20)-E16</f>
        <v>11419.054</v>
      </c>
      <c r="F22" s="39">
        <f>SUM(F6:F20)-F16</f>
        <v>8793.18</v>
      </c>
      <c r="G22" s="39">
        <f>SUM(G6:G21)-G16</f>
        <v>13948.062000000002</v>
      </c>
      <c r="H22" s="39">
        <f>SUM(H6:H21)-H16</f>
        <v>12894</v>
      </c>
      <c r="I22" s="39">
        <f>SUM(I6:I21)-I16</f>
        <v>20373</v>
      </c>
      <c r="J22" s="39">
        <f>SUM(J6:J21)-J16</f>
        <v>9512.1</v>
      </c>
      <c r="K22" s="39">
        <f>SUM(K6:K21)-K16</f>
        <v>1898</v>
      </c>
    </row>
    <row r="23" spans="1:15" s="12" customFormat="1" ht="19.5" customHeight="1">
      <c r="A23" s="11" t="s">
        <v>39</v>
      </c>
      <c r="B23" s="11"/>
      <c r="C23" s="11"/>
      <c r="D23" s="11"/>
      <c r="E23" s="11"/>
      <c r="F23" s="11"/>
      <c r="G23" s="11"/>
      <c r="H23" s="11"/>
      <c r="I23" s="11"/>
      <c r="J23" s="11"/>
      <c r="K23" s="11"/>
    </row>
    <row r="24" spans="1:15" s="12" customFormat="1" ht="15.75" customHeight="1">
      <c r="A24" s="13" t="s">
        <v>40</v>
      </c>
      <c r="B24" s="14"/>
      <c r="C24" s="14"/>
      <c r="D24" s="14"/>
      <c r="E24" s="14"/>
      <c r="F24" s="14"/>
      <c r="G24" s="14"/>
      <c r="H24" s="14"/>
      <c r="I24" s="14"/>
      <c r="J24" s="14"/>
      <c r="K24" s="14"/>
    </row>
    <row r="25" spans="1:15" s="16" customFormat="1" ht="12.75">
      <c r="A25" s="15"/>
      <c r="C25" s="17"/>
      <c r="D25" s="17"/>
    </row>
    <row r="26" spans="1:15" s="2" customFormat="1" ht="16.5">
      <c r="A26" s="1" t="s">
        <v>85</v>
      </c>
      <c r="C26" s="18"/>
      <c r="D26" s="18"/>
      <c r="O26" s="19"/>
    </row>
    <row r="27" spans="1:15" s="2" customFormat="1" ht="16.5">
      <c r="A27" s="1" t="s">
        <v>82</v>
      </c>
      <c r="C27" s="18"/>
      <c r="D27" s="18"/>
      <c r="O27" s="19"/>
    </row>
    <row r="28" spans="1:15" s="2" customFormat="1" ht="16.5">
      <c r="A28" s="1" t="s">
        <v>0</v>
      </c>
      <c r="C28" s="20"/>
      <c r="D28" s="20"/>
      <c r="E28" s="20"/>
      <c r="F28" s="20"/>
      <c r="G28" s="20"/>
      <c r="H28" s="20"/>
      <c r="I28" s="20"/>
      <c r="J28" s="20"/>
      <c r="K28" s="20"/>
      <c r="N28" s="19"/>
    </row>
    <row r="29" spans="1:15" ht="12">
      <c r="B29" s="21"/>
      <c r="C29" s="22"/>
      <c r="D29" s="22"/>
      <c r="E29" s="22"/>
      <c r="F29" s="22"/>
      <c r="G29" s="22"/>
      <c r="H29" s="22"/>
      <c r="I29" s="6"/>
      <c r="J29" s="6"/>
      <c r="K29" s="6" t="s">
        <v>1</v>
      </c>
    </row>
    <row r="30" spans="1:15" s="12" customFormat="1" ht="20.25" customHeight="1">
      <c r="A30" s="70" t="s">
        <v>41</v>
      </c>
      <c r="B30" s="71"/>
      <c r="C30" s="43" t="s">
        <v>3</v>
      </c>
      <c r="D30" s="44" t="s">
        <v>4</v>
      </c>
      <c r="E30" s="45" t="s">
        <v>42</v>
      </c>
      <c r="F30" s="45" t="s">
        <v>6</v>
      </c>
      <c r="G30" s="45" t="s">
        <v>91</v>
      </c>
      <c r="H30" s="45" t="s">
        <v>92</v>
      </c>
      <c r="I30" s="45" t="s">
        <v>88</v>
      </c>
      <c r="J30" s="45" t="s">
        <v>89</v>
      </c>
      <c r="K30" s="45" t="s">
        <v>90</v>
      </c>
      <c r="L30" s="23"/>
    </row>
    <row r="31" spans="1:15" s="25" customFormat="1" ht="14.1" customHeight="1">
      <c r="A31" s="46" t="s">
        <v>43</v>
      </c>
      <c r="B31" s="47"/>
      <c r="C31" s="48">
        <f>C32+C44+C63</f>
        <v>7222.4856000000009</v>
      </c>
      <c r="D31" s="48">
        <f>D32+D44+D63</f>
        <v>11513.725</v>
      </c>
      <c r="E31" s="48">
        <f>E32+E44+E63</f>
        <v>11419.01</v>
      </c>
      <c r="F31" s="48">
        <f>F32+F44+F63</f>
        <v>8792.7000000000007</v>
      </c>
      <c r="G31" s="48">
        <f>G32+G44+G63-1</f>
        <v>13947.599999999999</v>
      </c>
      <c r="H31" s="48">
        <f>H32+H44+H63</f>
        <v>12893.527</v>
      </c>
      <c r="I31" s="48">
        <f>I32+I44+I63</f>
        <v>20373.491000000002</v>
      </c>
      <c r="J31" s="48">
        <f>J32+J44+J63</f>
        <v>9512.1650000000009</v>
      </c>
      <c r="K31" s="48">
        <f>K32+K44</f>
        <v>1898.26</v>
      </c>
      <c r="L31" s="24"/>
      <c r="M31" s="24"/>
      <c r="N31" s="24"/>
    </row>
    <row r="32" spans="1:15" s="12" customFormat="1" ht="14.1" customHeight="1">
      <c r="A32" s="49" t="s">
        <v>44</v>
      </c>
      <c r="B32" s="50"/>
      <c r="C32" s="48">
        <f>C33+C42</f>
        <v>5504.7936000000009</v>
      </c>
      <c r="D32" s="48">
        <f>D33+D42</f>
        <v>8315.7540000000008</v>
      </c>
      <c r="E32" s="48">
        <f>E33+E42</f>
        <v>5739.54</v>
      </c>
      <c r="F32" s="48">
        <f>F33+F42</f>
        <v>6187.2000000000007</v>
      </c>
      <c r="G32" s="48">
        <f>G33+G42+1</f>
        <v>7952.28</v>
      </c>
      <c r="H32" s="48">
        <v>7758.951</v>
      </c>
      <c r="I32" s="48">
        <v>10574.093000000001</v>
      </c>
      <c r="J32" s="48">
        <f>J33+J42</f>
        <v>5052.8590000000004</v>
      </c>
      <c r="K32" s="48">
        <f>K33+K42</f>
        <v>1071</v>
      </c>
      <c r="L32" s="24"/>
      <c r="M32" s="24"/>
      <c r="N32" s="24"/>
    </row>
    <row r="33" spans="1:15" s="12" customFormat="1" ht="14.1" customHeight="1">
      <c r="A33" s="64" t="s">
        <v>45</v>
      </c>
      <c r="B33" s="65"/>
      <c r="C33" s="51">
        <f t="shared" ref="C33:G33" si="0">C34+C40+C41</f>
        <v>5338.2786000000006</v>
      </c>
      <c r="D33" s="51">
        <f t="shared" si="0"/>
        <v>5936.2070000000012</v>
      </c>
      <c r="E33" s="51">
        <f t="shared" si="0"/>
        <v>4676.33</v>
      </c>
      <c r="F33" s="51">
        <f t="shared" si="0"/>
        <v>5500.1</v>
      </c>
      <c r="G33" s="51">
        <f t="shared" si="0"/>
        <v>7819.28</v>
      </c>
      <c r="H33" s="51">
        <v>7501.7950000000001</v>
      </c>
      <c r="I33" s="51">
        <v>9786.9260000000013</v>
      </c>
      <c r="J33" s="51">
        <f>5+J34+J40+J41+1+14</f>
        <v>4832.8590000000004</v>
      </c>
      <c r="K33" s="51">
        <f>K34+K40+K41</f>
        <v>1044</v>
      </c>
      <c r="L33" s="24"/>
      <c r="M33" s="24"/>
      <c r="N33" s="24"/>
    </row>
    <row r="34" spans="1:15" s="12" customFormat="1" ht="14.1" customHeight="1">
      <c r="A34" s="64" t="s">
        <v>46</v>
      </c>
      <c r="B34" s="65"/>
      <c r="C34" s="51">
        <v>4680.8676000000005</v>
      </c>
      <c r="D34" s="51">
        <v>4596.8270000000011</v>
      </c>
      <c r="E34" s="51">
        <v>3747.21</v>
      </c>
      <c r="F34" s="51">
        <v>4886.7</v>
      </c>
      <c r="G34" s="51">
        <v>7169.5300000000007</v>
      </c>
      <c r="H34" s="51">
        <v>6968.299</v>
      </c>
      <c r="I34" s="51">
        <v>9424.8260000000009</v>
      </c>
      <c r="J34" s="51">
        <f>56+J35+J36+J37+J38+J39+2.65+0.509+11+3+1+8+5+7+29</f>
        <v>3963.259</v>
      </c>
      <c r="K34" s="51">
        <f>112+K35+K36+K37+K38+K39</f>
        <v>856</v>
      </c>
      <c r="L34" s="24"/>
      <c r="M34" s="24"/>
      <c r="N34" s="24"/>
      <c r="O34" s="23"/>
    </row>
    <row r="35" spans="1:15" s="12" customFormat="1" ht="14.1" customHeight="1">
      <c r="A35" s="52" t="s">
        <v>47</v>
      </c>
      <c r="B35" s="50"/>
      <c r="C35" s="51">
        <v>47.320000000000007</v>
      </c>
      <c r="D35" s="51">
        <v>377.83799999999997</v>
      </c>
      <c r="E35" s="51">
        <v>75.650000000000006</v>
      </c>
      <c r="F35" s="51">
        <v>38.099999999999994</v>
      </c>
      <c r="G35" s="51">
        <v>91.699999999999989</v>
      </c>
      <c r="H35" s="51">
        <v>92.62</v>
      </c>
      <c r="I35" s="51">
        <v>595</v>
      </c>
      <c r="J35" s="51">
        <f>88+32+71</f>
        <v>191</v>
      </c>
      <c r="K35" s="51">
        <v>12</v>
      </c>
      <c r="L35" s="24"/>
      <c r="M35" s="24"/>
      <c r="N35" s="24"/>
    </row>
    <row r="36" spans="1:15" s="12" customFormat="1" ht="14.1" customHeight="1">
      <c r="A36" s="64" t="s">
        <v>48</v>
      </c>
      <c r="B36" s="65"/>
      <c r="C36" s="51">
        <v>34.097999999999999</v>
      </c>
      <c r="D36" s="51">
        <v>69.441999999999993</v>
      </c>
      <c r="E36" s="35">
        <v>208.98</v>
      </c>
      <c r="F36" s="35">
        <v>64.7</v>
      </c>
      <c r="G36" s="35">
        <v>256.01</v>
      </c>
      <c r="H36" s="35">
        <v>184.512</v>
      </c>
      <c r="I36" s="35">
        <v>366.2</v>
      </c>
      <c r="J36" s="35">
        <f>36+160+1</f>
        <v>197</v>
      </c>
      <c r="K36" s="35">
        <v>2</v>
      </c>
      <c r="L36" s="24"/>
      <c r="M36" s="24"/>
      <c r="N36" s="24"/>
    </row>
    <row r="37" spans="1:15" s="12" customFormat="1" ht="14.1" customHeight="1">
      <c r="A37" s="64" t="s">
        <v>49</v>
      </c>
      <c r="B37" s="65"/>
      <c r="C37" s="51">
        <v>522.51099999999997</v>
      </c>
      <c r="D37" s="51">
        <v>1175.7850000000001</v>
      </c>
      <c r="E37" s="35">
        <v>1166.77</v>
      </c>
      <c r="F37" s="35">
        <v>2332.9</v>
      </c>
      <c r="G37" s="35">
        <v>1598.38</v>
      </c>
      <c r="H37" s="35">
        <v>4066.7190000000001</v>
      </c>
      <c r="I37" s="35">
        <v>4294.5</v>
      </c>
      <c r="J37" s="35">
        <f>1313+563+3.1+830</f>
        <v>2709.1</v>
      </c>
      <c r="K37" s="35">
        <v>599</v>
      </c>
      <c r="L37" s="24"/>
      <c r="M37" s="24"/>
      <c r="N37" s="24"/>
    </row>
    <row r="38" spans="1:15" s="12" customFormat="1" ht="14.1" customHeight="1">
      <c r="A38" s="64" t="s">
        <v>50</v>
      </c>
      <c r="B38" s="65"/>
      <c r="C38" s="51">
        <v>177.024</v>
      </c>
      <c r="D38" s="51">
        <v>58.642000000000003</v>
      </c>
      <c r="E38" s="35">
        <v>172.48</v>
      </c>
      <c r="F38" s="35">
        <v>26.7</v>
      </c>
      <c r="G38" s="35">
        <v>3</v>
      </c>
      <c r="H38" s="35">
        <v>10.17</v>
      </c>
      <c r="I38" s="35">
        <v>2</v>
      </c>
      <c r="J38" s="35">
        <f>109+5+97+29</f>
        <v>240</v>
      </c>
      <c r="K38" s="35">
        <v>57</v>
      </c>
      <c r="L38" s="24"/>
      <c r="M38" s="24"/>
      <c r="N38" s="24"/>
    </row>
    <row r="39" spans="1:15" s="12" customFormat="1" ht="14.1" customHeight="1">
      <c r="A39" s="64" t="s">
        <v>51</v>
      </c>
      <c r="B39" s="65"/>
      <c r="C39" s="51">
        <v>3821.4270000000001</v>
      </c>
      <c r="D39" s="51">
        <v>2801.83</v>
      </c>
      <c r="E39" s="35">
        <f>1740.46+260.64+43.01</f>
        <v>2044.11</v>
      </c>
      <c r="F39" s="35">
        <f>1492.6</f>
        <v>1492.6</v>
      </c>
      <c r="G39" s="35">
        <f>2396+1131.944+1104.059</f>
        <v>4632.0029999999997</v>
      </c>
      <c r="H39" s="35">
        <v>2313.91</v>
      </c>
      <c r="I39" s="35">
        <v>4075</v>
      </c>
      <c r="J39" s="35">
        <f>209+161+8+11+1+2+9+1+101</f>
        <v>503</v>
      </c>
      <c r="K39" s="35">
        <v>74</v>
      </c>
      <c r="L39" s="24"/>
      <c r="M39" s="24"/>
      <c r="N39" s="24"/>
    </row>
    <row r="40" spans="1:15" s="12" customFormat="1" ht="14.1" customHeight="1">
      <c r="A40" s="64" t="s">
        <v>52</v>
      </c>
      <c r="B40" s="65"/>
      <c r="C40" s="51">
        <v>586.03899999999999</v>
      </c>
      <c r="D40" s="51">
        <v>1286.931</v>
      </c>
      <c r="E40" s="35">
        <v>606.26</v>
      </c>
      <c r="F40" s="35">
        <v>448.1</v>
      </c>
      <c r="G40" s="35">
        <v>590.49</v>
      </c>
      <c r="H40" s="35">
        <v>56.49</v>
      </c>
      <c r="I40" s="35">
        <v>160.1</v>
      </c>
      <c r="J40" s="35">
        <f>265+155+15+129</f>
        <v>564</v>
      </c>
      <c r="K40" s="35">
        <v>171</v>
      </c>
      <c r="L40" s="24"/>
      <c r="M40" s="24"/>
      <c r="N40" s="24"/>
    </row>
    <row r="41" spans="1:15" s="12" customFormat="1" ht="14.1" customHeight="1">
      <c r="A41" s="64" t="s">
        <v>53</v>
      </c>
      <c r="B41" s="65"/>
      <c r="C41" s="51">
        <v>71.372000000000298</v>
      </c>
      <c r="D41" s="51">
        <v>52.448999999999614</v>
      </c>
      <c r="E41" s="35">
        <v>322.85999999999967</v>
      </c>
      <c r="F41" s="35">
        <v>165.30000000000018</v>
      </c>
      <c r="G41" s="35">
        <v>59.259999999999309</v>
      </c>
      <c r="H41" s="35">
        <v>363.00600000000031</v>
      </c>
      <c r="I41" s="35">
        <v>202</v>
      </c>
      <c r="J41" s="35">
        <f>7+6+2.6+43+13+7+84+3+59+34+2+19+3+3</f>
        <v>285.60000000000002</v>
      </c>
      <c r="K41" s="35">
        <v>17</v>
      </c>
      <c r="L41" s="24"/>
      <c r="M41" s="24"/>
      <c r="N41" s="24"/>
    </row>
    <row r="42" spans="1:15" s="12" customFormat="1" ht="14.1" customHeight="1">
      <c r="A42" s="64" t="s">
        <v>54</v>
      </c>
      <c r="B42" s="65"/>
      <c r="C42" s="51">
        <v>166.51499999999999</v>
      </c>
      <c r="D42" s="51">
        <v>2379.547</v>
      </c>
      <c r="E42" s="35">
        <f>E43</f>
        <v>1063.21</v>
      </c>
      <c r="F42" s="35">
        <f>F43+10.6</f>
        <v>687.1</v>
      </c>
      <c r="G42" s="35">
        <v>132</v>
      </c>
      <c r="H42" s="35">
        <v>257.15600000000001</v>
      </c>
      <c r="I42" s="35">
        <v>787.16699999999992</v>
      </c>
      <c r="J42" s="35">
        <f>3+J43+5</f>
        <v>220</v>
      </c>
      <c r="K42" s="35">
        <f>K43+2+6</f>
        <v>27</v>
      </c>
      <c r="L42" s="24"/>
      <c r="M42" s="24"/>
      <c r="N42" s="24"/>
    </row>
    <row r="43" spans="1:15" s="12" customFormat="1" ht="14.1" customHeight="1">
      <c r="A43" s="64" t="s">
        <v>55</v>
      </c>
      <c r="B43" s="65"/>
      <c r="C43" s="51">
        <v>163.309</v>
      </c>
      <c r="D43" s="51">
        <v>2379.547</v>
      </c>
      <c r="E43" s="35">
        <v>1063.21</v>
      </c>
      <c r="F43" s="35">
        <v>676.5</v>
      </c>
      <c r="G43" s="35">
        <v>132</v>
      </c>
      <c r="H43" s="35">
        <v>230.15600000000001</v>
      </c>
      <c r="I43" s="35">
        <v>387.8</v>
      </c>
      <c r="J43" s="35">
        <f>122+69+21</f>
        <v>212</v>
      </c>
      <c r="K43" s="35">
        <v>19</v>
      </c>
      <c r="L43" s="24"/>
      <c r="M43" s="24"/>
      <c r="N43" s="24"/>
    </row>
    <row r="44" spans="1:15" s="12" customFormat="1" ht="14.1" customHeight="1">
      <c r="A44" s="49" t="s">
        <v>56</v>
      </c>
      <c r="B44" s="50"/>
      <c r="C44" s="48">
        <f>C45+C49+C52</f>
        <v>1685.3969999999999</v>
      </c>
      <c r="D44" s="48">
        <f>D45+D49+D52</f>
        <v>3196.002</v>
      </c>
      <c r="E44" s="48">
        <f>E45+E49+E52</f>
        <v>5679.47</v>
      </c>
      <c r="F44" s="48">
        <f>F45+F49+F52-1</f>
        <v>2605.5</v>
      </c>
      <c r="G44" s="48">
        <f>G45+G49+G52</f>
        <v>5996.32</v>
      </c>
      <c r="H44" s="48">
        <v>5074.576</v>
      </c>
      <c r="I44" s="48">
        <v>9762.398000000001</v>
      </c>
      <c r="J44" s="48">
        <f>J45+J49+J52</f>
        <v>4425.3060000000005</v>
      </c>
      <c r="K44" s="48">
        <f>K45+K52</f>
        <v>827.26</v>
      </c>
      <c r="L44" s="24"/>
      <c r="M44" s="24"/>
      <c r="N44" s="24"/>
    </row>
    <row r="45" spans="1:15" s="12" customFormat="1" ht="14.1" customHeight="1">
      <c r="A45" s="64" t="s">
        <v>57</v>
      </c>
      <c r="B45" s="65"/>
      <c r="C45" s="51">
        <f t="shared" ref="C45:G45" si="1">C46+C47+C48</f>
        <v>295.935</v>
      </c>
      <c r="D45" s="51">
        <f t="shared" si="1"/>
        <v>1123.9349999999999</v>
      </c>
      <c r="E45" s="51">
        <f t="shared" si="1"/>
        <v>1929.06</v>
      </c>
      <c r="F45" s="51">
        <f t="shared" si="1"/>
        <v>1056.0999999999999</v>
      </c>
      <c r="G45" s="51">
        <f t="shared" si="1"/>
        <v>2019.2</v>
      </c>
      <c r="H45" s="51">
        <v>3523.1930000000002</v>
      </c>
      <c r="I45" s="51">
        <v>5852.277</v>
      </c>
      <c r="J45" s="35">
        <f>J46+J47+J48</f>
        <v>2044</v>
      </c>
      <c r="K45" s="35">
        <f>K46+K47+K48</f>
        <v>514</v>
      </c>
      <c r="L45" s="24"/>
      <c r="M45" s="24"/>
      <c r="N45" s="24"/>
    </row>
    <row r="46" spans="1:15" s="12" customFormat="1" ht="14.1" customHeight="1">
      <c r="A46" s="64" t="s">
        <v>58</v>
      </c>
      <c r="B46" s="65"/>
      <c r="C46" s="51">
        <v>126.605</v>
      </c>
      <c r="D46" s="51">
        <v>577.41300000000001</v>
      </c>
      <c r="E46" s="35">
        <v>48.98</v>
      </c>
      <c r="F46" s="35">
        <v>196.3</v>
      </c>
      <c r="G46" s="35">
        <v>135.30000000000001</v>
      </c>
      <c r="H46" s="35">
        <v>246.16</v>
      </c>
      <c r="I46" s="35">
        <v>145.27699999999999</v>
      </c>
      <c r="J46" s="35">
        <f>35+62+56</f>
        <v>153</v>
      </c>
      <c r="K46" s="35">
        <v>42</v>
      </c>
      <c r="L46" s="24"/>
      <c r="M46" s="24"/>
      <c r="N46" s="24"/>
    </row>
    <row r="47" spans="1:15" s="12" customFormat="1" ht="14.1" customHeight="1">
      <c r="A47" s="64" t="s">
        <v>59</v>
      </c>
      <c r="B47" s="65"/>
      <c r="C47" s="51">
        <v>38.293999999999997</v>
      </c>
      <c r="D47" s="51">
        <v>497.54300000000001</v>
      </c>
      <c r="E47" s="35">
        <v>1414.77</v>
      </c>
      <c r="F47" s="35">
        <v>509.7</v>
      </c>
      <c r="G47" s="35">
        <v>1468.47</v>
      </c>
      <c r="H47" s="35">
        <v>3003.4850000000001</v>
      </c>
      <c r="I47" s="35">
        <v>5344</v>
      </c>
      <c r="J47" s="35">
        <f>300+725+1+472</f>
        <v>1498</v>
      </c>
      <c r="K47" s="35">
        <v>400</v>
      </c>
      <c r="L47" s="24"/>
      <c r="M47" s="24"/>
      <c r="N47" s="24"/>
    </row>
    <row r="48" spans="1:15" s="12" customFormat="1" ht="14.1" customHeight="1">
      <c r="A48" s="64" t="s">
        <v>60</v>
      </c>
      <c r="B48" s="65"/>
      <c r="C48" s="51">
        <v>131.036</v>
      </c>
      <c r="D48" s="51">
        <v>48.978999999999928</v>
      </c>
      <c r="E48" s="51">
        <v>465.30999999999995</v>
      </c>
      <c r="F48" s="51">
        <v>350.09999999999997</v>
      </c>
      <c r="G48" s="51">
        <v>415.43000000000006</v>
      </c>
      <c r="H48" s="51">
        <v>273.548</v>
      </c>
      <c r="I48" s="51">
        <v>363</v>
      </c>
      <c r="J48" s="35">
        <f>56+247+14+11+1+5+18+2+6+33</f>
        <v>393</v>
      </c>
      <c r="K48" s="35">
        <v>72</v>
      </c>
      <c r="L48" s="24"/>
      <c r="M48" s="24"/>
      <c r="N48" s="24"/>
    </row>
    <row r="49" spans="1:14" s="12" customFormat="1" ht="14.1" customHeight="1">
      <c r="A49" s="64" t="s">
        <v>61</v>
      </c>
      <c r="B49" s="65"/>
      <c r="C49" s="51">
        <v>45.253</v>
      </c>
      <c r="D49" s="51">
        <v>25.31</v>
      </c>
      <c r="E49" s="35">
        <f>E50+43.56+52.26+E51</f>
        <v>553.04000000000008</v>
      </c>
      <c r="F49" s="35">
        <f>F50+85.6+F51</f>
        <v>121.4</v>
      </c>
      <c r="G49" s="35">
        <v>69</v>
      </c>
      <c r="H49" s="35">
        <v>177.81</v>
      </c>
      <c r="I49" s="35">
        <v>9</v>
      </c>
      <c r="J49" s="35">
        <f>J50+J51+1</f>
        <v>46</v>
      </c>
      <c r="K49" s="53">
        <v>0</v>
      </c>
      <c r="L49" s="24"/>
      <c r="M49" s="24"/>
      <c r="N49" s="24"/>
    </row>
    <row r="50" spans="1:14" s="12" customFormat="1" ht="14.1" customHeight="1">
      <c r="A50" s="64" t="s">
        <v>62</v>
      </c>
      <c r="B50" s="65"/>
      <c r="C50" s="51" t="s">
        <v>10</v>
      </c>
      <c r="D50" s="51" t="s">
        <v>10</v>
      </c>
      <c r="E50" s="35">
        <v>448</v>
      </c>
      <c r="F50" s="35">
        <v>3</v>
      </c>
      <c r="G50" s="51" t="s">
        <v>10</v>
      </c>
      <c r="H50" s="35">
        <v>175.98</v>
      </c>
      <c r="I50" s="53">
        <v>0</v>
      </c>
      <c r="J50" s="53">
        <v>0</v>
      </c>
      <c r="K50" s="53">
        <v>0</v>
      </c>
      <c r="L50" s="24"/>
      <c r="M50" s="24"/>
      <c r="N50" s="24"/>
    </row>
    <row r="51" spans="1:14" s="12" customFormat="1" ht="14.1" customHeight="1">
      <c r="A51" s="64" t="s">
        <v>63</v>
      </c>
      <c r="B51" s="65"/>
      <c r="C51" s="51">
        <v>12.635999999999999</v>
      </c>
      <c r="D51" s="51" t="s">
        <v>10</v>
      </c>
      <c r="E51" s="35">
        <v>9.2200000000000006</v>
      </c>
      <c r="F51" s="35">
        <v>32.800000000000004</v>
      </c>
      <c r="G51" s="35">
        <v>5</v>
      </c>
      <c r="H51" s="53">
        <v>0</v>
      </c>
      <c r="I51" s="35">
        <v>9</v>
      </c>
      <c r="J51" s="35">
        <v>45</v>
      </c>
      <c r="K51" s="53">
        <v>0</v>
      </c>
      <c r="L51" s="24"/>
      <c r="M51" s="24"/>
      <c r="N51" s="24"/>
    </row>
    <row r="52" spans="1:14" s="12" customFormat="1" ht="14.1" customHeight="1">
      <c r="A52" s="64" t="s">
        <v>64</v>
      </c>
      <c r="B52" s="65"/>
      <c r="C52" s="51">
        <v>1344.2090000000001</v>
      </c>
      <c r="D52" s="51">
        <v>2046.7570000000001</v>
      </c>
      <c r="E52" s="35">
        <f>E53+14.36+4.01</f>
        <v>3197.3700000000003</v>
      </c>
      <c r="F52" s="35">
        <f>F53+2</f>
        <v>1429</v>
      </c>
      <c r="G52" s="35">
        <v>3908.12</v>
      </c>
      <c r="H52" s="35">
        <v>1373.5729999999999</v>
      </c>
      <c r="I52" s="35">
        <v>3901.1210000000001</v>
      </c>
      <c r="J52" s="35">
        <f>J53+J62</f>
        <v>2335.306</v>
      </c>
      <c r="K52" s="35">
        <f>K53+K62</f>
        <v>313.26</v>
      </c>
      <c r="L52" s="24"/>
      <c r="M52" s="24"/>
      <c r="N52" s="24"/>
    </row>
    <row r="53" spans="1:14" s="12" customFormat="1" ht="14.1" customHeight="1">
      <c r="A53" s="64" t="s">
        <v>65</v>
      </c>
      <c r="B53" s="65"/>
      <c r="C53" s="51">
        <v>1322</v>
      </c>
      <c r="D53" s="51">
        <v>1971</v>
      </c>
      <c r="E53" s="51">
        <v>3179</v>
      </c>
      <c r="F53" s="51">
        <v>1427</v>
      </c>
      <c r="G53" s="51">
        <v>3905</v>
      </c>
      <c r="H53" s="51">
        <v>1372.5729999999999</v>
      </c>
      <c r="I53" s="51">
        <v>3898.598</v>
      </c>
      <c r="J53" s="51">
        <f>J54+J56</f>
        <v>2200.306</v>
      </c>
      <c r="K53" s="51">
        <f>K54+K56</f>
        <v>313</v>
      </c>
      <c r="L53" s="24"/>
      <c r="M53" s="24"/>
      <c r="N53" s="24"/>
    </row>
    <row r="54" spans="1:14" s="12" customFormat="1" ht="14.1" customHeight="1">
      <c r="A54" s="64" t="s">
        <v>66</v>
      </c>
      <c r="B54" s="65"/>
      <c r="C54" s="51">
        <v>998.47400000000005</v>
      </c>
      <c r="D54" s="51">
        <v>1284.694</v>
      </c>
      <c r="E54" s="35">
        <f>E55+90.33</f>
        <v>937.30000000000007</v>
      </c>
      <c r="F54" s="35">
        <f>F55</f>
        <v>382.1</v>
      </c>
      <c r="G54" s="35">
        <v>338</v>
      </c>
      <c r="H54" s="35">
        <v>392.57299999999998</v>
      </c>
      <c r="I54" s="35">
        <v>360.59800000000001</v>
      </c>
      <c r="J54" s="35">
        <f>0.306+120+50+22+26</f>
        <v>218.30599999999998</v>
      </c>
      <c r="K54" s="35">
        <f>K55</f>
        <v>116</v>
      </c>
      <c r="L54" s="24"/>
      <c r="M54" s="24"/>
      <c r="N54" s="24"/>
    </row>
    <row r="55" spans="1:14" s="12" customFormat="1" ht="14.1" customHeight="1">
      <c r="A55" s="64" t="s">
        <v>67</v>
      </c>
      <c r="B55" s="65"/>
      <c r="C55" s="51">
        <v>113.974</v>
      </c>
      <c r="D55" s="51">
        <v>1284.694</v>
      </c>
      <c r="E55" s="35">
        <v>846.97</v>
      </c>
      <c r="F55" s="35">
        <v>382.1</v>
      </c>
      <c r="G55" s="35">
        <v>338</v>
      </c>
      <c r="H55" s="35">
        <v>392.57299999999998</v>
      </c>
      <c r="I55" s="35">
        <v>336</v>
      </c>
      <c r="J55" s="35">
        <v>216</v>
      </c>
      <c r="K55" s="35">
        <v>116</v>
      </c>
      <c r="L55" s="24"/>
      <c r="M55" s="24"/>
      <c r="N55" s="24"/>
    </row>
    <row r="56" spans="1:14" s="12" customFormat="1" ht="14.1" customHeight="1">
      <c r="A56" s="64" t="s">
        <v>68</v>
      </c>
      <c r="B56" s="65"/>
      <c r="C56" s="51">
        <f t="shared" ref="C56:G56" si="2">C57+C59</f>
        <v>246</v>
      </c>
      <c r="D56" s="51">
        <f t="shared" si="2"/>
        <v>669</v>
      </c>
      <c r="E56" s="51">
        <f t="shared" si="2"/>
        <v>2126</v>
      </c>
      <c r="F56" s="51">
        <f t="shared" si="2"/>
        <v>974</v>
      </c>
      <c r="G56" s="51">
        <f t="shared" si="2"/>
        <v>3518</v>
      </c>
      <c r="H56" s="51">
        <v>980</v>
      </c>
      <c r="I56" s="51">
        <v>3538</v>
      </c>
      <c r="J56" s="51">
        <f>J57+J59</f>
        <v>1982</v>
      </c>
      <c r="K56" s="51">
        <f>K57+K59</f>
        <v>197</v>
      </c>
      <c r="L56" s="24"/>
      <c r="M56" s="24"/>
      <c r="N56" s="24"/>
    </row>
    <row r="57" spans="1:14" s="12" customFormat="1" ht="14.1" customHeight="1">
      <c r="A57" s="64" t="s">
        <v>69</v>
      </c>
      <c r="B57" s="65"/>
      <c r="C57" s="51">
        <f>50+160</f>
        <v>210</v>
      </c>
      <c r="D57" s="51">
        <v>610</v>
      </c>
      <c r="E57" s="54">
        <v>1921</v>
      </c>
      <c r="F57" s="54">
        <v>320</v>
      </c>
      <c r="G57" s="54">
        <v>2887</v>
      </c>
      <c r="H57" s="35">
        <v>521</v>
      </c>
      <c r="I57" s="35">
        <v>707</v>
      </c>
      <c r="J57" s="35">
        <f>31+20+24</f>
        <v>75</v>
      </c>
      <c r="K57" s="35">
        <f>K58</f>
        <v>67</v>
      </c>
      <c r="L57" s="24"/>
      <c r="M57" s="24"/>
      <c r="N57" s="24"/>
    </row>
    <row r="58" spans="1:14" s="12" customFormat="1" ht="14.1" customHeight="1">
      <c r="A58" s="52"/>
      <c r="B58" s="50" t="s">
        <v>70</v>
      </c>
      <c r="C58" s="51"/>
      <c r="D58" s="51">
        <v>610</v>
      </c>
      <c r="E58" s="35">
        <v>1921</v>
      </c>
      <c r="F58" s="35">
        <v>320</v>
      </c>
      <c r="G58" s="35">
        <v>2887</v>
      </c>
      <c r="H58" s="35">
        <v>513</v>
      </c>
      <c r="I58" s="35">
        <v>692</v>
      </c>
      <c r="J58" s="35">
        <f>31+20+24</f>
        <v>75</v>
      </c>
      <c r="K58" s="35">
        <v>67</v>
      </c>
      <c r="L58" s="24"/>
      <c r="M58" s="24"/>
      <c r="N58" s="24"/>
    </row>
    <row r="59" spans="1:14" s="12" customFormat="1" ht="14.1" customHeight="1">
      <c r="A59" s="64" t="s">
        <v>71</v>
      </c>
      <c r="B59" s="65"/>
      <c r="C59" s="51">
        <f>6+30</f>
        <v>36</v>
      </c>
      <c r="D59" s="51">
        <f>18+17+23+1</f>
        <v>59</v>
      </c>
      <c r="E59" s="35">
        <f>78+8+119</f>
        <v>205</v>
      </c>
      <c r="F59" s="35">
        <f>348+2+304</f>
        <v>654</v>
      </c>
      <c r="G59" s="35">
        <f>280+24+2+285+40</f>
        <v>631</v>
      </c>
      <c r="H59" s="35">
        <v>459</v>
      </c>
      <c r="I59" s="35">
        <v>2831</v>
      </c>
      <c r="J59" s="35">
        <f>1029+156+20+1+61+640</f>
        <v>1907</v>
      </c>
      <c r="K59" s="35">
        <f>K60+K61</f>
        <v>130</v>
      </c>
      <c r="L59" s="24"/>
      <c r="M59" s="24"/>
      <c r="N59" s="24"/>
    </row>
    <row r="60" spans="1:14" s="12" customFormat="1" ht="14.1" customHeight="1">
      <c r="A60" s="55"/>
      <c r="B60" s="50" t="s">
        <v>72</v>
      </c>
      <c r="C60" s="51"/>
      <c r="D60" s="53">
        <v>0</v>
      </c>
      <c r="E60" s="51">
        <v>78</v>
      </c>
      <c r="F60" s="51">
        <v>305</v>
      </c>
      <c r="G60" s="51">
        <v>279</v>
      </c>
      <c r="H60" s="51">
        <v>245</v>
      </c>
      <c r="I60" s="51">
        <v>2558</v>
      </c>
      <c r="J60" s="51">
        <f>132+856+640</f>
        <v>1628</v>
      </c>
      <c r="K60" s="51">
        <v>95</v>
      </c>
      <c r="L60" s="24"/>
      <c r="M60" s="24"/>
      <c r="N60" s="24"/>
    </row>
    <row r="61" spans="1:14" s="12" customFormat="1" ht="14.1" customHeight="1">
      <c r="A61" s="55"/>
      <c r="B61" s="50" t="s">
        <v>79</v>
      </c>
      <c r="C61" s="51"/>
      <c r="D61" s="51">
        <f t="shared" ref="D61:G61" si="3">D59-D60</f>
        <v>59</v>
      </c>
      <c r="E61" s="54">
        <f t="shared" si="3"/>
        <v>127</v>
      </c>
      <c r="F61" s="54">
        <f t="shared" si="3"/>
        <v>349</v>
      </c>
      <c r="G61" s="54">
        <f t="shared" si="3"/>
        <v>352</v>
      </c>
      <c r="H61" s="51">
        <v>214</v>
      </c>
      <c r="I61" s="51">
        <v>273</v>
      </c>
      <c r="J61" s="51">
        <f>5+18+173+83</f>
        <v>279</v>
      </c>
      <c r="K61" s="51">
        <v>35</v>
      </c>
      <c r="L61" s="24"/>
      <c r="M61" s="24"/>
      <c r="N61" s="24"/>
    </row>
    <row r="62" spans="1:14" s="12" customFormat="1" ht="14.1" customHeight="1">
      <c r="A62" s="64" t="s">
        <v>73</v>
      </c>
      <c r="B62" s="65"/>
      <c r="C62" s="51"/>
      <c r="D62" s="53">
        <v>0</v>
      </c>
      <c r="E62" s="53">
        <v>0</v>
      </c>
      <c r="F62" s="53">
        <v>0</v>
      </c>
      <c r="G62" s="35">
        <v>3</v>
      </c>
      <c r="H62" s="35">
        <v>1</v>
      </c>
      <c r="I62" s="35">
        <v>2.5</v>
      </c>
      <c r="J62" s="35">
        <f>91+12+32</f>
        <v>135</v>
      </c>
      <c r="K62" s="35">
        <v>0.26</v>
      </c>
      <c r="L62" s="24"/>
      <c r="M62" s="24"/>
      <c r="N62" s="24"/>
    </row>
    <row r="63" spans="1:14" s="12" customFormat="1" ht="14.1" customHeight="1">
      <c r="A63" s="66" t="s">
        <v>74</v>
      </c>
      <c r="B63" s="67"/>
      <c r="C63" s="56">
        <v>32.295000000000002</v>
      </c>
      <c r="D63" s="56">
        <v>1.9690000000000001</v>
      </c>
      <c r="E63" s="57">
        <v>0</v>
      </c>
      <c r="F63" s="57">
        <v>0</v>
      </c>
      <c r="G63" s="57">
        <v>0</v>
      </c>
      <c r="H63" s="56">
        <v>60</v>
      </c>
      <c r="I63" s="56">
        <v>37</v>
      </c>
      <c r="J63" s="56">
        <v>34</v>
      </c>
      <c r="K63" s="57">
        <v>0</v>
      </c>
      <c r="M63" s="24"/>
      <c r="N63" s="24"/>
    </row>
    <row r="64" spans="1:14" s="12" customFormat="1" ht="95.25" customHeight="1">
      <c r="A64" s="58" t="s">
        <v>83</v>
      </c>
      <c r="B64" s="59"/>
      <c r="C64" s="59"/>
      <c r="D64" s="59"/>
      <c r="E64" s="59"/>
      <c r="F64" s="59"/>
      <c r="G64" s="59"/>
      <c r="H64" s="33"/>
      <c r="I64" s="33"/>
      <c r="J64" s="34" t="s">
        <v>80</v>
      </c>
      <c r="K64" s="32"/>
    </row>
    <row r="65" spans="1:11" s="12" customFormat="1" ht="13.5">
      <c r="A65" s="27" t="s">
        <v>75</v>
      </c>
      <c r="B65" s="28"/>
      <c r="C65" s="29"/>
      <c r="D65" s="29"/>
      <c r="E65" s="29"/>
      <c r="F65" s="29"/>
      <c r="H65" s="62"/>
      <c r="I65" s="63"/>
      <c r="J65" s="63"/>
      <c r="K65" s="32"/>
    </row>
    <row r="66" spans="1:11" s="12" customFormat="1" ht="12">
      <c r="A66" s="27" t="s">
        <v>76</v>
      </c>
      <c r="C66" s="30"/>
      <c r="D66" s="30"/>
    </row>
    <row r="67" spans="1:11" s="12" customFormat="1" ht="12">
      <c r="C67" s="30"/>
      <c r="D67" s="30"/>
    </row>
    <row r="68" spans="1:11" s="12" customFormat="1" ht="12">
      <c r="C68" s="30"/>
      <c r="D68" s="30"/>
    </row>
    <row r="69" spans="1:11" s="12" customFormat="1" ht="12">
      <c r="C69" s="26"/>
      <c r="D69" s="26"/>
    </row>
    <row r="70" spans="1:11" s="12" customFormat="1" ht="12">
      <c r="C70" s="30"/>
      <c r="D70" s="30"/>
    </row>
    <row r="71" spans="1:11" s="12" customFormat="1" ht="12">
      <c r="C71" s="30"/>
      <c r="D71" s="30"/>
    </row>
    <row r="72" spans="1:11" ht="12">
      <c r="A72" s="31"/>
      <c r="H72" s="12"/>
      <c r="I72" s="12"/>
      <c r="J72" s="12"/>
      <c r="K72" s="12"/>
    </row>
    <row r="73" spans="1:11">
      <c r="A73" s="31"/>
    </row>
    <row r="74" spans="1:11">
      <c r="A74" s="31"/>
    </row>
    <row r="75" spans="1:11">
      <c r="A75" s="31"/>
    </row>
    <row r="76" spans="1:11">
      <c r="A76" s="31"/>
    </row>
    <row r="77" spans="1:11">
      <c r="A77" s="31"/>
    </row>
    <row r="78" spans="1:11">
      <c r="A78" s="31"/>
    </row>
    <row r="79" spans="1:11">
      <c r="A79" s="31"/>
    </row>
    <row r="80" spans="1:11">
      <c r="A80" s="31"/>
    </row>
    <row r="81" spans="1:1">
      <c r="A81" s="31"/>
    </row>
    <row r="82" spans="1:1">
      <c r="A82" s="31"/>
    </row>
    <row r="83" spans="1:1">
      <c r="A83" s="31"/>
    </row>
    <row r="84" spans="1:1">
      <c r="A84" s="31"/>
    </row>
    <row r="85" spans="1:1">
      <c r="A85" s="31"/>
    </row>
    <row r="86" spans="1:1">
      <c r="A86" s="31"/>
    </row>
    <row r="87" spans="1:1">
      <c r="A87" s="31"/>
    </row>
    <row r="88" spans="1:1">
      <c r="A88" s="31"/>
    </row>
    <row r="89" spans="1:1">
      <c r="A89" s="31"/>
    </row>
    <row r="90" spans="1:1">
      <c r="A90" s="31"/>
    </row>
    <row r="91" spans="1:1">
      <c r="A91" s="31"/>
    </row>
    <row r="92" spans="1:1">
      <c r="A92" s="31"/>
    </row>
    <row r="93" spans="1:1">
      <c r="A93" s="31"/>
    </row>
    <row r="94" spans="1:1">
      <c r="A94" s="31"/>
    </row>
    <row r="95" spans="1:1">
      <c r="A95" s="31"/>
    </row>
  </sheetData>
  <mergeCells count="41">
    <mergeCell ref="J4:J5"/>
    <mergeCell ref="A22:B22"/>
    <mergeCell ref="E4:E5"/>
    <mergeCell ref="F4:F5"/>
    <mergeCell ref="A37:B37"/>
    <mergeCell ref="C4:C5"/>
    <mergeCell ref="D4:D5"/>
    <mergeCell ref="G4:G5"/>
    <mergeCell ref="H4:H5"/>
    <mergeCell ref="I4:I5"/>
    <mergeCell ref="A33:B33"/>
    <mergeCell ref="A34:B34"/>
    <mergeCell ref="A36:B36"/>
    <mergeCell ref="A30:B30"/>
    <mergeCell ref="A4:A5"/>
    <mergeCell ref="B4:B5"/>
    <mergeCell ref="A49:B49"/>
    <mergeCell ref="A50:B50"/>
    <mergeCell ref="A51:B51"/>
    <mergeCell ref="A39:B39"/>
    <mergeCell ref="A42:B42"/>
    <mergeCell ref="A43:B43"/>
    <mergeCell ref="A45:B45"/>
    <mergeCell ref="A46:B46"/>
    <mergeCell ref="A47:B47"/>
    <mergeCell ref="A64:G64"/>
    <mergeCell ref="K4:K5"/>
    <mergeCell ref="H65:J65"/>
    <mergeCell ref="A62:B62"/>
    <mergeCell ref="A63:B63"/>
    <mergeCell ref="A53:B53"/>
    <mergeCell ref="A54:B54"/>
    <mergeCell ref="A55:B55"/>
    <mergeCell ref="A56:B56"/>
    <mergeCell ref="A57:B57"/>
    <mergeCell ref="A59:B59"/>
    <mergeCell ref="A38:B38"/>
    <mergeCell ref="A52:B52"/>
    <mergeCell ref="A40:B40"/>
    <mergeCell ref="A41:B41"/>
    <mergeCell ref="A48:B48"/>
  </mergeCells>
  <printOptions horizontalCentered="1" verticalCentered="1"/>
  <pageMargins left="0.55118110236220474" right="0" top="0.11811023622047245" bottom="0" header="0" footer="0"/>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M Thancanamootoo</cp:lastModifiedBy>
  <cp:lastPrinted>2014-06-11T10:40:55Z</cp:lastPrinted>
  <dcterms:created xsi:type="dcterms:W3CDTF">2013-09-12T12:13:39Z</dcterms:created>
  <dcterms:modified xsi:type="dcterms:W3CDTF">2014-07-11T10:00:16Z</dcterms:modified>
</cp:coreProperties>
</file>