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33" i="1" l="1"/>
  <c r="L41" i="1"/>
  <c r="L40" i="1" l="1"/>
  <c r="L42" i="1"/>
  <c r="L38" i="1" l="1"/>
  <c r="L37" i="1"/>
  <c r="L36" i="1"/>
  <c r="L35" i="1"/>
  <c r="L34" i="1"/>
  <c r="L39" i="1"/>
  <c r="L45" i="1"/>
  <c r="L46" i="1"/>
  <c r="L47" i="1"/>
  <c r="L50" i="1"/>
  <c r="L54" i="1"/>
  <c r="L57" i="1"/>
  <c r="L60" i="1"/>
  <c r="L59" i="1"/>
  <c r="L16" i="1" l="1"/>
  <c r="L15" i="1"/>
  <c r="L14" i="1" l="1"/>
  <c r="L12" i="1"/>
  <c r="L7" i="1"/>
  <c r="K54" i="1" l="1"/>
  <c r="K12" i="1"/>
  <c r="J22" i="1" l="1"/>
  <c r="L32" i="1" l="1"/>
  <c r="L44" i="1"/>
  <c r="L31" i="1" l="1"/>
  <c r="J58" i="1"/>
  <c r="J55" i="1" s="1"/>
  <c r="J52" i="1" s="1"/>
  <c r="J32" i="1"/>
  <c r="J48" i="1"/>
  <c r="J44" i="1"/>
  <c r="L48" i="1" l="1"/>
  <c r="L53" i="1"/>
  <c r="L56" i="1"/>
  <c r="L58" i="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F31" i="1" l="1"/>
  <c r="D55" i="1"/>
  <c r="F55" i="1"/>
  <c r="K44" i="1"/>
  <c r="E55" i="1"/>
  <c r="C30" i="1"/>
  <c r="C55" i="1"/>
  <c r="K58" i="1"/>
  <c r="K55" i="1" s="1"/>
  <c r="K52" i="1" s="1"/>
  <c r="K51" i="1" s="1"/>
  <c r="K43" i="1" s="1"/>
  <c r="K32" i="1"/>
  <c r="K31" i="1" s="1"/>
  <c r="G55" i="1"/>
  <c r="K22" i="1"/>
  <c r="G30" i="1"/>
  <c r="E43" i="1"/>
  <c r="E30" i="1" s="1"/>
  <c r="F43" i="1"/>
  <c r="F30" i="1"/>
  <c r="K30" i="1" l="1"/>
</calcChain>
</file>

<file path=xl/sharedStrings.xml><?xml version="1.0" encoding="utf-8"?>
<sst xmlns="http://schemas.openxmlformats.org/spreadsheetml/2006/main" count="133" uniqueCount="95">
  <si>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</si>
  <si>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</si>
  <si>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</si>
  <si>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</si>
  <si>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</si>
  <si>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</si>
  <si>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</si>
  <si>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</si>
  <si>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</si>
  <si>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</si>
  <si>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</si>
  <si>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</si>
  <si>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</si>
  <si>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</si>
  <si>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</si>
  <si>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</si>
  <si>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</si>
  <si>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</si>
  <si>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</si>
  <si>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</si>
  <si>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</si>
  <si>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</si>
  <si>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</si>
  <si>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</si>
  <si>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</si>
  <si>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</si>
  <si>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</si>
  <si>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</si>
  <si>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</si>
  <si>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</si>
  <si>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</si>
  <si>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</si>
  <si>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</si>
  <si>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</si>
  <si>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</si>
  <si>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</si>
  <si>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</si>
  <si>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</si>
  <si>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</si>
  <si>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</si>
  <si>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</si>
  <si>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</si>
  <si>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</si>
  <si>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</si>
  <si>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</si>
  <si>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</si>
  <si>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</si>
  <si>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</si>
  <si>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</si>
  <si>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</si>
  <si>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</si>
  <si>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</si>
  <si>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</si>
  <si>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</si>
  <si>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</si>
  <si>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</si>
  <si>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</si>
  <si>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</si>
  <si>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</si>
  <si>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</si>
  <si>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</si>
  <si>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</si>
  <si>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</si>
  <si>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</si>
  <si>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</si>
  <si>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</si>
  <si>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</si>
  <si>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</si>
  <si>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</si>
  <si>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</si>
  <si>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</si>
  <si>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</si>
  <si>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</si>
  <si>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</si>
  <si>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</si>
  <si>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</si>
  <si>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</si>
  <si>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</si>
  <si>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Unspecified</t>
  </si>
  <si>
    <t>Figures may not add up to totals due to rounding.</t>
  </si>
  <si>
    <t>Source: Statistics Division.</t>
  </si>
  <si>
    <r>
      <t xml:space="preserve">2015 </t>
    </r>
    <r>
      <rPr>
        <b/>
        <vertAlign val="superscript"/>
        <sz val="10"/>
        <rFont val="Arial"/>
        <family val="2"/>
      </rPr>
      <t>2</t>
    </r>
  </si>
  <si>
    <r>
      <t xml:space="preserve">2013 </t>
    </r>
    <r>
      <rPr>
        <b/>
        <vertAlign val="superscript"/>
        <sz val="10"/>
        <rFont val="Arial"/>
        <family val="2"/>
      </rPr>
      <t>1</t>
    </r>
  </si>
  <si>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</si>
  <si>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</si>
  <si>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</si>
  <si>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Three Quarters 2015 (Excluding GBC1s)</t>
  </si>
  <si>
    <r>
      <t>2011</t>
    </r>
    <r>
      <rPr>
        <b/>
        <vertAlign val="superscript"/>
        <sz val="10"/>
        <rFont val="Arial"/>
        <family val="2"/>
      </rPr>
      <t xml:space="preserve"> 1</t>
    </r>
  </si>
  <si>
    <r>
      <t xml:space="preserve">2012 </t>
    </r>
    <r>
      <rPr>
        <vertAlign val="superscript"/>
        <sz val="10"/>
        <rFont val="Arial"/>
        <family val="2"/>
      </rPr>
      <t>1</t>
    </r>
  </si>
  <si>
    <r>
      <t xml:space="preserve">2011 </t>
    </r>
    <r>
      <rPr>
        <b/>
        <vertAlign val="superscript"/>
        <sz val="10"/>
        <rFont val="Arial"/>
        <family val="2"/>
      </rPr>
      <t>1</t>
    </r>
  </si>
  <si>
    <r>
      <t xml:space="preserve">2012 </t>
    </r>
    <r>
      <rPr>
        <b/>
        <vertAlign val="superscript"/>
        <sz val="10"/>
        <rFont val="Arial"/>
        <family val="2"/>
      </rPr>
      <t>1</t>
    </r>
  </si>
  <si>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</si>
  <si>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t xml:space="preserve">        Oceania </t>
  </si>
  <si>
    <t xml:space="preserve">Table 48b: Direct Investment in Mauritius by Geographical Origin: </t>
  </si>
  <si>
    <t>Table 48a: Direct Investment in Mauritius by Sector: Annual 2010 - 2014 and First Three Quarters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</si>
</sst>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 numFmtId="171" formatCode="0.0"/>
  </numFmts>
  <fonts count="63">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
      <vertAlign val="superscript"/>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5">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171" fontId="11" fillId="2" borderId="0" xfId="0" applyNumberFormat="1" applyFont="1" applyFill="1" applyAlignment="1">
      <alignment vertical="center" wrapText="1"/>
    </xf>
    <xf numFmtId="3" fontId="10" fillId="2" borderId="0" xfId="0" applyNumberFormat="1" applyFont="1" applyFill="1" applyAlignment="1">
      <alignment vertical="center"/>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topLeftCell="B24" zoomScaleNormal="100" workbookViewId="0">
      <selection activeCell="W24" sqref="W24"/>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4" s="2" customFormat="1" ht="16.5">
      <c r="A1" s="1" t="s">
        <v>94</v>
      </c>
      <c r="B1" s="1"/>
      <c r="C1" s="1"/>
      <c r="D1" s="1"/>
      <c r="H1" s="3"/>
    </row>
    <row r="2" spans="1:14" s="2" customFormat="1" ht="16.5">
      <c r="A2" s="1" t="s">
        <v>0</v>
      </c>
      <c r="B2" s="1"/>
      <c r="C2" s="1"/>
      <c r="D2" s="1"/>
    </row>
    <row r="3" spans="1:14" ht="12">
      <c r="D3" s="5"/>
      <c r="E3" s="5"/>
      <c r="I3" s="6"/>
      <c r="J3" s="6"/>
      <c r="K3" s="6"/>
      <c r="L3" s="6" t="s">
        <v>1</v>
      </c>
    </row>
    <row r="4" spans="1:14" s="7" customFormat="1" ht="12" customHeight="1">
      <c r="A4" s="71" t="s">
        <v>2</v>
      </c>
      <c r="B4" s="73" t="s">
        <v>3</v>
      </c>
      <c r="C4" s="57" t="s">
        <v>4</v>
      </c>
      <c r="D4" s="57" t="s">
        <v>5</v>
      </c>
      <c r="E4" s="57" t="s">
        <v>6</v>
      </c>
      <c r="F4" s="57" t="s">
        <v>7</v>
      </c>
      <c r="G4" s="57" t="s">
        <v>8</v>
      </c>
      <c r="H4" s="57" t="s">
        <v>87</v>
      </c>
      <c r="I4" s="57" t="s">
        <v>88</v>
      </c>
      <c r="J4" s="57" t="s">
        <v>82</v>
      </c>
      <c r="K4" s="57" t="s">
        <v>84</v>
      </c>
      <c r="L4" s="57" t="s">
        <v>81</v>
      </c>
    </row>
    <row r="5" spans="1:14" s="8" customFormat="1" ht="15.75" customHeight="1">
      <c r="A5" s="72"/>
      <c r="B5" s="74"/>
      <c r="C5" s="58"/>
      <c r="D5" s="58"/>
      <c r="E5" s="58"/>
      <c r="F5" s="58"/>
      <c r="G5" s="58"/>
      <c r="H5" s="58"/>
      <c r="I5" s="58"/>
      <c r="J5" s="58"/>
      <c r="K5" s="58"/>
      <c r="L5" s="58"/>
    </row>
    <row r="6" spans="1:14"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4" s="8" customFormat="1" ht="12.75">
      <c r="A7" s="9" t="s">
        <v>12</v>
      </c>
      <c r="B7" s="10" t="s">
        <v>13</v>
      </c>
      <c r="C7" s="11">
        <v>180.9</v>
      </c>
      <c r="D7" s="11">
        <v>270.7</v>
      </c>
      <c r="E7" s="11">
        <v>148.6</v>
      </c>
      <c r="F7" s="11">
        <v>485.4</v>
      </c>
      <c r="G7" s="11">
        <v>63.3</v>
      </c>
      <c r="H7" s="12">
        <v>669</v>
      </c>
      <c r="I7" s="12">
        <v>1597</v>
      </c>
      <c r="J7" s="12">
        <v>1020</v>
      </c>
      <c r="K7" s="12">
        <f>25.8+50.5</f>
        <v>76.3</v>
      </c>
      <c r="L7" s="12">
        <f>20+4</f>
        <v>24</v>
      </c>
    </row>
    <row r="8" spans="1:14" s="8" customFormat="1" ht="25.5">
      <c r="A8" s="9" t="s">
        <v>14</v>
      </c>
      <c r="B8" s="10" t="s">
        <v>15</v>
      </c>
      <c r="C8" s="11">
        <v>17.2</v>
      </c>
      <c r="D8" s="12" t="s">
        <v>11</v>
      </c>
      <c r="E8" s="12" t="s">
        <v>11</v>
      </c>
      <c r="F8" s="12" t="s">
        <v>11</v>
      </c>
      <c r="G8" s="12">
        <v>2</v>
      </c>
      <c r="H8" s="12">
        <v>18</v>
      </c>
      <c r="I8" s="12">
        <v>8</v>
      </c>
      <c r="J8" s="12">
        <v>831</v>
      </c>
      <c r="K8" s="12">
        <v>36</v>
      </c>
      <c r="L8" s="12" t="s">
        <v>22</v>
      </c>
    </row>
    <row r="9" spans="1:14"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4"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4" s="8" customFormat="1" ht="12.75">
      <c r="A11" s="9" t="s">
        <v>20</v>
      </c>
      <c r="B11" s="10" t="s">
        <v>21</v>
      </c>
      <c r="C11" s="11">
        <v>13.1</v>
      </c>
      <c r="D11" s="12" t="s">
        <v>11</v>
      </c>
      <c r="E11" s="11">
        <v>14.2</v>
      </c>
      <c r="F11" s="11">
        <v>9.5</v>
      </c>
      <c r="G11" s="12">
        <v>110</v>
      </c>
      <c r="H11" s="12">
        <v>204</v>
      </c>
      <c r="I11" s="12">
        <v>43</v>
      </c>
      <c r="J11" s="12">
        <v>76</v>
      </c>
      <c r="K11" s="12" t="s">
        <v>22</v>
      </c>
      <c r="L11" s="12">
        <v>4</v>
      </c>
    </row>
    <row r="12" spans="1:14"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f>455.6+323.5</f>
        <v>779.1</v>
      </c>
    </row>
    <row r="13" spans="1:14"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4"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f>126+41.2</f>
        <v>167.2</v>
      </c>
    </row>
    <row r="15" spans="1:14"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f>4006+2086</f>
        <v>6092</v>
      </c>
      <c r="N15" s="55"/>
    </row>
    <row r="16" spans="1:14"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f>3324+1892</f>
        <v>5216</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69" t="s">
        <v>42</v>
      </c>
      <c r="B22" s="70"/>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7214.2999999999993</v>
      </c>
    </row>
    <row r="23" spans="1:22" s="20" customFormat="1" ht="19.5" customHeight="1">
      <c r="A23" s="19" t="s">
        <v>83</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93</v>
      </c>
      <c r="C26" s="26"/>
      <c r="D26" s="26"/>
    </row>
    <row r="27" spans="1:22" s="2" customFormat="1" ht="16.5">
      <c r="A27" s="1" t="s">
        <v>86</v>
      </c>
      <c r="C27" s="26"/>
      <c r="D27" s="26"/>
    </row>
    <row r="28" spans="1:22" ht="12">
      <c r="B28" s="27"/>
      <c r="C28" s="28"/>
      <c r="D28" s="28"/>
      <c r="E28" s="28"/>
      <c r="F28" s="28"/>
      <c r="G28" s="28"/>
      <c r="H28" s="28"/>
      <c r="I28" s="6"/>
      <c r="J28" s="6"/>
      <c r="K28" s="6"/>
      <c r="L28" s="6" t="s">
        <v>1</v>
      </c>
    </row>
    <row r="29" spans="1:22" s="20" customFormat="1" ht="28.5" customHeight="1">
      <c r="A29" s="63" t="s">
        <v>44</v>
      </c>
      <c r="B29" s="64"/>
      <c r="C29" s="29" t="s">
        <v>4</v>
      </c>
      <c r="D29" s="30" t="s">
        <v>5</v>
      </c>
      <c r="E29" s="31" t="s">
        <v>45</v>
      </c>
      <c r="F29" s="31" t="s">
        <v>7</v>
      </c>
      <c r="G29" s="31" t="s">
        <v>46</v>
      </c>
      <c r="H29" s="31" t="s">
        <v>89</v>
      </c>
      <c r="I29" s="31" t="s">
        <v>90</v>
      </c>
      <c r="J29" s="31" t="s">
        <v>82</v>
      </c>
      <c r="K29" s="31" t="s">
        <v>84</v>
      </c>
      <c r="L29" s="31" t="s">
        <v>81</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7214.4</v>
      </c>
      <c r="M30" s="56"/>
      <c r="N30" s="56"/>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4881.3999999999996</v>
      </c>
      <c r="N31" s="56"/>
    </row>
    <row r="32" spans="1:22" s="20" customFormat="1" ht="14.1" customHeight="1">
      <c r="A32" s="59" t="s">
        <v>49</v>
      </c>
      <c r="B32" s="60"/>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4781.3999999999996</v>
      </c>
      <c r="N32" s="56"/>
    </row>
    <row r="33" spans="1:14" s="20" customFormat="1" ht="14.1" customHeight="1">
      <c r="A33" s="59" t="s">
        <v>50</v>
      </c>
      <c r="B33" s="60"/>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4+2+2+1+192+SUM(L34:L38)+21+3.9+2.8+17.6+123.1+57+42</f>
        <v>4096.3999999999996</v>
      </c>
      <c r="N33" s="56"/>
    </row>
    <row r="34" spans="1:14"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f>41+30</f>
        <v>71</v>
      </c>
      <c r="N34" s="56"/>
    </row>
    <row r="35" spans="1:14" s="20" customFormat="1" ht="14.1" customHeight="1">
      <c r="A35" s="59" t="s">
        <v>52</v>
      </c>
      <c r="B35" s="60"/>
      <c r="C35" s="38">
        <v>34.097999999999999</v>
      </c>
      <c r="D35" s="38">
        <v>69.441999999999993</v>
      </c>
      <c r="E35" s="11">
        <v>208.98</v>
      </c>
      <c r="F35" s="11">
        <v>64.7</v>
      </c>
      <c r="G35" s="11">
        <v>256.01</v>
      </c>
      <c r="H35" s="11">
        <v>184.512</v>
      </c>
      <c r="I35" s="11">
        <v>366.2</v>
      </c>
      <c r="J35" s="11">
        <v>322</v>
      </c>
      <c r="K35" s="11">
        <f>2+384+32+345.98</f>
        <v>763.98</v>
      </c>
      <c r="L35" s="11">
        <f>23+57</f>
        <v>80</v>
      </c>
      <c r="N35" s="56"/>
    </row>
    <row r="36" spans="1:14" s="20" customFormat="1" ht="14.1" customHeight="1">
      <c r="A36" s="59" t="s">
        <v>53</v>
      </c>
      <c r="B36" s="60"/>
      <c r="C36" s="38">
        <v>522.51099999999997</v>
      </c>
      <c r="D36" s="38">
        <v>1175.7850000000001</v>
      </c>
      <c r="E36" s="11">
        <v>1166.77</v>
      </c>
      <c r="F36" s="11">
        <v>2332.9</v>
      </c>
      <c r="G36" s="11">
        <v>1598.38</v>
      </c>
      <c r="H36" s="11">
        <v>4066.7190000000001</v>
      </c>
      <c r="I36" s="11">
        <v>4294.5</v>
      </c>
      <c r="J36" s="11">
        <v>3434</v>
      </c>
      <c r="K36" s="11">
        <f>ROUND(599+1574+466+846.75,0)</f>
        <v>3486</v>
      </c>
      <c r="L36" s="11">
        <f>1734+879</f>
        <v>2613</v>
      </c>
      <c r="N36" s="56"/>
    </row>
    <row r="37" spans="1:14" s="20" customFormat="1" ht="14.1" customHeight="1">
      <c r="A37" s="59" t="s">
        <v>54</v>
      </c>
      <c r="B37" s="60"/>
      <c r="C37" s="38">
        <v>177.024</v>
      </c>
      <c r="D37" s="38">
        <v>58.642000000000003</v>
      </c>
      <c r="E37" s="11">
        <v>172.48</v>
      </c>
      <c r="F37" s="11">
        <v>26.7</v>
      </c>
      <c r="G37" s="11">
        <v>3</v>
      </c>
      <c r="H37" s="11">
        <v>10.17</v>
      </c>
      <c r="I37" s="11">
        <v>2</v>
      </c>
      <c r="J37" s="11">
        <v>856</v>
      </c>
      <c r="K37" s="11">
        <f>ROUND(57+22+15+21.61,0)</f>
        <v>116</v>
      </c>
      <c r="L37" s="11">
        <f>38+17</f>
        <v>55</v>
      </c>
      <c r="N37" s="56"/>
    </row>
    <row r="38" spans="1:14" s="20" customFormat="1" ht="14.1" customHeight="1">
      <c r="A38" s="59" t="s">
        <v>55</v>
      </c>
      <c r="B38" s="60"/>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f>551+258</f>
        <v>809</v>
      </c>
      <c r="N38" s="56"/>
    </row>
    <row r="39" spans="1:14" s="20" customFormat="1" ht="14.1" customHeight="1">
      <c r="A39" s="59" t="s">
        <v>56</v>
      </c>
      <c r="B39" s="60"/>
      <c r="C39" s="38">
        <v>586.03899999999999</v>
      </c>
      <c r="D39" s="38">
        <v>1286.931</v>
      </c>
      <c r="E39" s="11">
        <v>606.26</v>
      </c>
      <c r="F39" s="11">
        <v>448.1</v>
      </c>
      <c r="G39" s="11">
        <v>590.49</v>
      </c>
      <c r="H39" s="11">
        <v>56.49</v>
      </c>
      <c r="I39" s="11">
        <v>160.1</v>
      </c>
      <c r="J39" s="11">
        <v>610</v>
      </c>
      <c r="K39" s="11">
        <f>171+72+3+146+179.22</f>
        <v>571.22</v>
      </c>
      <c r="L39" s="11">
        <f>413+191</f>
        <v>604</v>
      </c>
      <c r="N39" s="56"/>
    </row>
    <row r="40" spans="1:14" s="20" customFormat="1" ht="14.1" customHeight="1">
      <c r="A40" s="59" t="s">
        <v>57</v>
      </c>
      <c r="B40" s="60"/>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f>46+35</f>
        <v>81</v>
      </c>
      <c r="N40" s="56"/>
    </row>
    <row r="41" spans="1:14" s="20" customFormat="1" ht="14.1" customHeight="1">
      <c r="A41" s="59" t="s">
        <v>58</v>
      </c>
      <c r="B41" s="60"/>
      <c r="C41" s="38">
        <v>166.51499999999999</v>
      </c>
      <c r="D41" s="38">
        <v>2379.547</v>
      </c>
      <c r="E41" s="11">
        <f>E42</f>
        <v>1063.21</v>
      </c>
      <c r="F41" s="11">
        <f>F42+10.6</f>
        <v>687.1</v>
      </c>
      <c r="G41" s="11">
        <v>132</v>
      </c>
      <c r="H41" s="11">
        <v>257.15600000000001</v>
      </c>
      <c r="I41" s="11">
        <v>787.16699999999992</v>
      </c>
      <c r="J41" s="11">
        <f>J42+4</f>
        <v>223</v>
      </c>
      <c r="K41" s="11">
        <f>K42+2+6+61+7+370.1</f>
        <v>2082.02</v>
      </c>
      <c r="L41" s="11">
        <f>L42+2</f>
        <v>100</v>
      </c>
      <c r="N41" s="56"/>
    </row>
    <row r="42" spans="1:14" s="20" customFormat="1" ht="14.1" customHeight="1">
      <c r="A42" s="59" t="s">
        <v>59</v>
      </c>
      <c r="B42" s="60"/>
      <c r="C42" s="38">
        <v>163.309</v>
      </c>
      <c r="D42" s="38">
        <v>2379.547</v>
      </c>
      <c r="E42" s="11">
        <v>1063.21</v>
      </c>
      <c r="F42" s="11">
        <v>676.5</v>
      </c>
      <c r="G42" s="11">
        <v>132</v>
      </c>
      <c r="H42" s="11">
        <v>230.15600000000001</v>
      </c>
      <c r="I42" s="11">
        <v>387.8</v>
      </c>
      <c r="J42" s="11">
        <v>219</v>
      </c>
      <c r="K42" s="11">
        <f>19+5+18+1593.92</f>
        <v>1635.92</v>
      </c>
      <c r="L42" s="11">
        <f>63+35</f>
        <v>98</v>
      </c>
      <c r="N42" s="56"/>
    </row>
    <row r="43" spans="1:14"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2333</v>
      </c>
      <c r="N43" s="56"/>
    </row>
    <row r="44" spans="1:14" s="20" customFormat="1" ht="14.1" customHeight="1">
      <c r="A44" s="59" t="s">
        <v>61</v>
      </c>
      <c r="B44" s="60"/>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1465</v>
      </c>
      <c r="N44" s="56"/>
    </row>
    <row r="45" spans="1:14" s="20" customFormat="1" ht="14.1" customHeight="1">
      <c r="A45" s="59" t="s">
        <v>62</v>
      </c>
      <c r="B45" s="60"/>
      <c r="C45" s="38">
        <v>126.605</v>
      </c>
      <c r="D45" s="38">
        <v>577.41300000000001</v>
      </c>
      <c r="E45" s="11">
        <v>48.98</v>
      </c>
      <c r="F45" s="11">
        <v>196.3</v>
      </c>
      <c r="G45" s="11">
        <v>135.30000000000001</v>
      </c>
      <c r="H45" s="11">
        <v>246.16</v>
      </c>
      <c r="I45" s="11">
        <v>145.27699999999999</v>
      </c>
      <c r="J45" s="11">
        <v>168</v>
      </c>
      <c r="K45" s="11">
        <f>42+20+6+13.42</f>
        <v>81.42</v>
      </c>
      <c r="L45" s="11">
        <f>35+35</f>
        <v>70</v>
      </c>
      <c r="N45" s="56"/>
    </row>
    <row r="46" spans="1:14" s="20" customFormat="1" ht="14.1" customHeight="1">
      <c r="A46" s="59" t="s">
        <v>63</v>
      </c>
      <c r="B46" s="60"/>
      <c r="C46" s="38">
        <v>38.293999999999997</v>
      </c>
      <c r="D46" s="38">
        <v>497.54300000000001</v>
      </c>
      <c r="E46" s="11">
        <v>1414.77</v>
      </c>
      <c r="F46" s="11">
        <v>509.7</v>
      </c>
      <c r="G46" s="11">
        <v>1468.47</v>
      </c>
      <c r="H46" s="11">
        <v>3003.4850000000001</v>
      </c>
      <c r="I46" s="11">
        <v>5344</v>
      </c>
      <c r="J46" s="11">
        <v>1851</v>
      </c>
      <c r="K46" s="11">
        <f>400+198+306+193.22</f>
        <v>1097.22</v>
      </c>
      <c r="L46" s="11">
        <f>711+349</f>
        <v>1060</v>
      </c>
      <c r="N46" s="56"/>
    </row>
    <row r="47" spans="1:14" s="20" customFormat="1" ht="14.1" customHeight="1">
      <c r="A47" s="59" t="s">
        <v>64</v>
      </c>
      <c r="B47" s="60"/>
      <c r="C47" s="38">
        <v>131.036</v>
      </c>
      <c r="D47" s="38">
        <v>48.978999999999928</v>
      </c>
      <c r="E47" s="38">
        <v>465.30999999999995</v>
      </c>
      <c r="F47" s="38">
        <v>350.09999999999997</v>
      </c>
      <c r="G47" s="38">
        <v>415.43000000000006</v>
      </c>
      <c r="H47" s="38">
        <v>273.548</v>
      </c>
      <c r="I47" s="38">
        <v>363</v>
      </c>
      <c r="J47" s="11">
        <v>435</v>
      </c>
      <c r="K47" s="11">
        <f>72+110+40+36.14</f>
        <v>258.14</v>
      </c>
      <c r="L47" s="11">
        <f>224+111</f>
        <v>335</v>
      </c>
      <c r="N47" s="56"/>
    </row>
    <row r="48" spans="1:14" s="20" customFormat="1" ht="14.1" customHeight="1">
      <c r="A48" s="59" t="s">
        <v>65</v>
      </c>
      <c r="B48" s="60"/>
      <c r="C48" s="38">
        <v>45.253</v>
      </c>
      <c r="D48" s="38">
        <v>25.31</v>
      </c>
      <c r="E48" s="11">
        <f>E49+43.56+52.26+E50</f>
        <v>553.04000000000008</v>
      </c>
      <c r="F48" s="11">
        <f>F49+85.6+F50</f>
        <v>121.4</v>
      </c>
      <c r="G48" s="11">
        <v>69</v>
      </c>
      <c r="H48" s="11">
        <v>177.81</v>
      </c>
      <c r="I48" s="11">
        <v>9</v>
      </c>
      <c r="J48" s="11">
        <f>J49+J50</f>
        <v>89</v>
      </c>
      <c r="K48" s="11">
        <f>K49+K50</f>
        <v>22.96</v>
      </c>
      <c r="L48" s="11">
        <f>L49+L50</f>
        <v>64</v>
      </c>
      <c r="N48" s="56"/>
    </row>
    <row r="49" spans="1:16" s="20" customFormat="1" ht="14.1" customHeight="1">
      <c r="A49" s="59" t="s">
        <v>66</v>
      </c>
      <c r="B49" s="60"/>
      <c r="C49" s="38" t="s">
        <v>11</v>
      </c>
      <c r="D49" s="38" t="s">
        <v>11</v>
      </c>
      <c r="E49" s="11">
        <v>448</v>
      </c>
      <c r="F49" s="11">
        <v>3</v>
      </c>
      <c r="G49" s="38" t="s">
        <v>11</v>
      </c>
      <c r="H49" s="11">
        <v>175.98</v>
      </c>
      <c r="I49" s="40">
        <v>0</v>
      </c>
      <c r="J49" s="11">
        <v>1</v>
      </c>
      <c r="K49" s="40">
        <v>0</v>
      </c>
      <c r="L49" s="40">
        <v>0</v>
      </c>
      <c r="N49" s="56"/>
    </row>
    <row r="50" spans="1:16" s="20" customFormat="1" ht="14.1" customHeight="1">
      <c r="A50" s="59" t="s">
        <v>67</v>
      </c>
      <c r="B50" s="60"/>
      <c r="C50" s="38">
        <v>12.635999999999999</v>
      </c>
      <c r="D50" s="38" t="s">
        <v>11</v>
      </c>
      <c r="E50" s="11">
        <v>9.2200000000000006</v>
      </c>
      <c r="F50" s="11">
        <v>32.800000000000004</v>
      </c>
      <c r="G50" s="11">
        <v>5</v>
      </c>
      <c r="H50" s="40">
        <v>0</v>
      </c>
      <c r="I50" s="11">
        <v>9</v>
      </c>
      <c r="J50" s="11">
        <v>88</v>
      </c>
      <c r="K50" s="11">
        <f>21+1.96</f>
        <v>22.96</v>
      </c>
      <c r="L50" s="11">
        <f>46+18</f>
        <v>64</v>
      </c>
      <c r="N50" s="56"/>
    </row>
    <row r="51" spans="1:16" s="20" customFormat="1" ht="14.1" customHeight="1">
      <c r="A51" s="59" t="s">
        <v>68</v>
      </c>
      <c r="B51" s="60"/>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804</v>
      </c>
      <c r="N51" s="56"/>
    </row>
    <row r="52" spans="1:16" s="20" customFormat="1" ht="14.1" customHeight="1">
      <c r="A52" s="59" t="s">
        <v>69</v>
      </c>
      <c r="B52" s="60"/>
      <c r="C52" s="38">
        <v>1322</v>
      </c>
      <c r="D52" s="38">
        <v>1971</v>
      </c>
      <c r="E52" s="38">
        <v>3179</v>
      </c>
      <c r="F52" s="38">
        <v>1427</v>
      </c>
      <c r="G52" s="38">
        <v>3905</v>
      </c>
      <c r="H52" s="38">
        <v>1372.5729999999999</v>
      </c>
      <c r="I52" s="38">
        <v>3898.598</v>
      </c>
      <c r="J52" s="38">
        <f>J53+J55</f>
        <v>3520</v>
      </c>
      <c r="K52" s="38">
        <f>K53+K55</f>
        <v>2422.3700000000003</v>
      </c>
      <c r="L52" s="11">
        <f>L53+L55</f>
        <v>789</v>
      </c>
      <c r="N52" s="56"/>
      <c r="P52" s="53"/>
    </row>
    <row r="53" spans="1:16" s="20" customFormat="1" ht="14.1" customHeight="1">
      <c r="A53" s="59" t="s">
        <v>70</v>
      </c>
      <c r="B53" s="60"/>
      <c r="C53" s="38">
        <v>998.47400000000005</v>
      </c>
      <c r="D53" s="38">
        <v>1284.694</v>
      </c>
      <c r="E53" s="11">
        <f>E54+90.33</f>
        <v>937.30000000000007</v>
      </c>
      <c r="F53" s="11">
        <f>F54</f>
        <v>382.1</v>
      </c>
      <c r="G53" s="11">
        <v>338</v>
      </c>
      <c r="H53" s="11">
        <v>392.57299999999998</v>
      </c>
      <c r="I53" s="11">
        <v>360.59800000000001</v>
      </c>
      <c r="J53" s="11">
        <v>489</v>
      </c>
      <c r="K53" s="11">
        <f>K54+8+7</f>
        <v>635.89</v>
      </c>
      <c r="L53" s="11">
        <f>26+L54</f>
        <v>111</v>
      </c>
      <c r="N53" s="56"/>
    </row>
    <row r="54" spans="1:16" s="20" customFormat="1" ht="14.1" customHeight="1">
      <c r="A54" s="59" t="s">
        <v>71</v>
      </c>
      <c r="B54" s="60"/>
      <c r="C54" s="38">
        <v>113.974</v>
      </c>
      <c r="D54" s="38">
        <v>1284.694</v>
      </c>
      <c r="E54" s="11">
        <v>846.97</v>
      </c>
      <c r="F54" s="11">
        <v>382.1</v>
      </c>
      <c r="G54" s="11">
        <v>338</v>
      </c>
      <c r="H54" s="11">
        <v>392.57299999999998</v>
      </c>
      <c r="I54" s="11">
        <v>336</v>
      </c>
      <c r="J54" s="11">
        <v>488</v>
      </c>
      <c r="K54" s="11">
        <f>116+331+113+60.89</f>
        <v>620.89</v>
      </c>
      <c r="L54" s="38">
        <f>66+19</f>
        <v>85</v>
      </c>
      <c r="N54" s="56"/>
    </row>
    <row r="55" spans="1:16" s="20" customFormat="1" ht="14.1" customHeight="1">
      <c r="A55" s="59" t="s">
        <v>72</v>
      </c>
      <c r="B55" s="60"/>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11">
        <f>L56+L58</f>
        <v>678</v>
      </c>
      <c r="N55" s="56"/>
    </row>
    <row r="56" spans="1:16" s="20" customFormat="1" ht="14.1" customHeight="1">
      <c r="A56" s="59" t="s">
        <v>73</v>
      </c>
      <c r="B56" s="60"/>
      <c r="C56" s="38">
        <f>50+160</f>
        <v>210</v>
      </c>
      <c r="D56" s="38">
        <v>610</v>
      </c>
      <c r="E56" s="41">
        <v>1921</v>
      </c>
      <c r="F56" s="41">
        <v>320</v>
      </c>
      <c r="G56" s="41">
        <v>2887</v>
      </c>
      <c r="H56" s="11">
        <v>521</v>
      </c>
      <c r="I56" s="11">
        <v>707</v>
      </c>
      <c r="J56" s="11">
        <v>363</v>
      </c>
      <c r="K56" s="11">
        <f>K57+27</f>
        <v>171.72</v>
      </c>
      <c r="L56" s="11">
        <f>L57</f>
        <v>80</v>
      </c>
      <c r="N56" s="56"/>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38">
        <f>51+29</f>
        <v>80</v>
      </c>
      <c r="N57" s="56"/>
    </row>
    <row r="58" spans="1:16" s="20" customFormat="1" ht="14.1" customHeight="1">
      <c r="A58" s="59" t="s">
        <v>75</v>
      </c>
      <c r="B58" s="60"/>
      <c r="C58" s="38">
        <f>6+30</f>
        <v>36</v>
      </c>
      <c r="D58" s="38">
        <f>18+17+23+1</f>
        <v>59</v>
      </c>
      <c r="E58" s="11">
        <f>78+8+119</f>
        <v>205</v>
      </c>
      <c r="F58" s="11">
        <f>348+2+304</f>
        <v>654</v>
      </c>
      <c r="G58" s="11">
        <f>280+24+2+285+40</f>
        <v>631</v>
      </c>
      <c r="H58" s="11">
        <v>459</v>
      </c>
      <c r="I58" s="11">
        <v>2831</v>
      </c>
      <c r="J58" s="11">
        <f>J59+J60</f>
        <v>2668</v>
      </c>
      <c r="K58" s="11">
        <f>K59+K60</f>
        <v>1614.7600000000002</v>
      </c>
      <c r="L58" s="11">
        <f>L59+L60</f>
        <v>598</v>
      </c>
      <c r="N58" s="56"/>
    </row>
    <row r="59" spans="1:16" s="20" customFormat="1" ht="14.1" customHeight="1">
      <c r="A59" s="42"/>
      <c r="B59" s="37" t="s">
        <v>76</v>
      </c>
      <c r="C59" s="38"/>
      <c r="D59" s="40">
        <v>0</v>
      </c>
      <c r="E59" s="38">
        <v>78</v>
      </c>
      <c r="F59" s="38">
        <v>305</v>
      </c>
      <c r="G59" s="38">
        <v>279</v>
      </c>
      <c r="H59" s="38">
        <v>245</v>
      </c>
      <c r="I59" s="38">
        <v>2558</v>
      </c>
      <c r="J59" s="38">
        <v>1894</v>
      </c>
      <c r="K59" s="38">
        <f>95+169+5+138.61</f>
        <v>407.61</v>
      </c>
      <c r="L59" s="11">
        <f>149+53</f>
        <v>202</v>
      </c>
      <c r="N59" s="56"/>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11">
        <f>101+295</f>
        <v>396</v>
      </c>
      <c r="N60" s="56"/>
    </row>
    <row r="61" spans="1:16" s="20" customFormat="1" ht="14.1" customHeight="1">
      <c r="A61" s="59" t="s">
        <v>92</v>
      </c>
      <c r="B61" s="60"/>
      <c r="C61" s="38"/>
      <c r="D61" s="40">
        <v>0</v>
      </c>
      <c r="E61" s="40">
        <v>0</v>
      </c>
      <c r="F61" s="40">
        <v>0</v>
      </c>
      <c r="G61" s="11">
        <v>3</v>
      </c>
      <c r="H61" s="11">
        <v>1</v>
      </c>
      <c r="I61" s="11">
        <v>2.5</v>
      </c>
      <c r="J61" s="11">
        <f>91+12+32</f>
        <v>135</v>
      </c>
      <c r="K61" s="11">
        <f>14+3.85</f>
        <v>17.850000000000001</v>
      </c>
      <c r="L61" s="38">
        <v>15</v>
      </c>
      <c r="N61" s="56"/>
    </row>
    <row r="62" spans="1:16" s="20" customFormat="1" ht="14.1" customHeight="1">
      <c r="A62" s="61" t="s">
        <v>78</v>
      </c>
      <c r="B62" s="62"/>
      <c r="C62" s="43">
        <v>32.295000000000002</v>
      </c>
      <c r="D62" s="43">
        <v>1.9690000000000001</v>
      </c>
      <c r="E62" s="44">
        <v>0</v>
      </c>
      <c r="F62" s="44">
        <v>0</v>
      </c>
      <c r="G62" s="44">
        <v>0</v>
      </c>
      <c r="H62" s="43">
        <v>60</v>
      </c>
      <c r="I62" s="43">
        <v>37</v>
      </c>
      <c r="J62" s="43">
        <v>63</v>
      </c>
      <c r="K62" s="44">
        <v>0</v>
      </c>
      <c r="L62" s="38">
        <v>0</v>
      </c>
      <c r="N62" s="56"/>
    </row>
    <row r="63" spans="1:16" s="45" customFormat="1" ht="27" customHeight="1">
      <c r="A63" s="67" t="s">
        <v>91</v>
      </c>
      <c r="B63" s="67"/>
      <c r="C63" s="67"/>
      <c r="D63" s="67"/>
      <c r="E63" s="67"/>
      <c r="F63" s="67"/>
      <c r="G63" s="67"/>
      <c r="H63" s="67"/>
      <c r="I63" s="67"/>
      <c r="J63" s="67"/>
      <c r="K63" s="67"/>
      <c r="L63" s="67"/>
    </row>
    <row r="64" spans="1:16" s="45" customFormat="1" ht="28.5" customHeight="1">
      <c r="A64" s="68" t="s">
        <v>85</v>
      </c>
      <c r="B64" s="68"/>
      <c r="C64" s="68"/>
      <c r="D64" s="68"/>
      <c r="E64" s="68"/>
      <c r="F64" s="68"/>
      <c r="G64" s="68"/>
      <c r="H64" s="68"/>
      <c r="I64" s="68"/>
      <c r="J64" s="68"/>
      <c r="K64" s="68"/>
      <c r="L64" s="68"/>
    </row>
    <row r="65" spans="1:12" s="45" customFormat="1" ht="13.5">
      <c r="A65" s="47" t="s">
        <v>79</v>
      </c>
      <c r="B65" s="46"/>
      <c r="C65" s="46"/>
      <c r="D65" s="46"/>
      <c r="E65" s="46"/>
      <c r="F65" s="46"/>
      <c r="H65" s="65"/>
      <c r="I65" s="66"/>
      <c r="J65" s="66"/>
      <c r="K65" s="48"/>
      <c r="L65" s="52"/>
    </row>
    <row r="66" spans="1:12" s="45" customFormat="1" ht="12">
      <c r="A66" s="47" t="s">
        <v>80</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E4:E5"/>
    <mergeCell ref="F4:F5"/>
    <mergeCell ref="A22:B22"/>
    <mergeCell ref="A4:A5"/>
    <mergeCell ref="B4:B5"/>
    <mergeCell ref="C4:C5"/>
    <mergeCell ref="D4:D5"/>
    <mergeCell ref="G4:G5"/>
    <mergeCell ref="H4:H5"/>
    <mergeCell ref="I4:I5"/>
    <mergeCell ref="J4:J5"/>
    <mergeCell ref="K4:K5"/>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2015-12-11T12:13:41Z</cp:lastPrinted>
  <dcterms:created xsi:type="dcterms:W3CDTF">2015-03-18T09:58:10Z</dcterms:created>
  <dcterms:modified xsi:type="dcterms:W3CDTF">2015-12-11T12:13:47Z</dcterms:modified>
</cp:coreProperties>
</file>