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9270"/>
  </bookViews>
  <sheets>
    <sheet name="49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'49a-b'!$A$1:$J$67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J61" i="1" l="1"/>
  <c r="G61" i="1"/>
  <c r="E61" i="1"/>
  <c r="J59" i="1"/>
  <c r="I59" i="1"/>
  <c r="H59" i="1"/>
  <c r="G59" i="1"/>
  <c r="G55" i="1" s="1"/>
  <c r="E59" i="1"/>
  <c r="I56" i="1"/>
  <c r="H56" i="1"/>
  <c r="H55" i="1" s="1"/>
  <c r="G56" i="1"/>
  <c r="F56" i="1"/>
  <c r="F55" i="1" s="1"/>
  <c r="E56" i="1"/>
  <c r="E55" i="1" s="1"/>
  <c r="D56" i="1"/>
  <c r="D55" i="1" s="1"/>
  <c r="J55" i="1"/>
  <c r="J52" i="1" s="1"/>
  <c r="J51" i="1" s="1"/>
  <c r="J41" i="1" s="1"/>
  <c r="J32" i="1" s="1"/>
  <c r="I55" i="1"/>
  <c r="C55" i="1"/>
  <c r="H54" i="1"/>
  <c r="H53" i="1" s="1"/>
  <c r="H52" i="1" s="1"/>
  <c r="H51" i="1" s="1"/>
  <c r="I53" i="1"/>
  <c r="I52" i="1" s="1"/>
  <c r="I51" i="1" s="1"/>
  <c r="C52" i="1"/>
  <c r="G51" i="1"/>
  <c r="F51" i="1"/>
  <c r="E51" i="1"/>
  <c r="D51" i="1"/>
  <c r="D41" i="1" s="1"/>
  <c r="I50" i="1"/>
  <c r="I42" i="1" s="1"/>
  <c r="H49" i="1"/>
  <c r="H48" i="1"/>
  <c r="H47" i="1"/>
  <c r="H42" i="1" s="1"/>
  <c r="H41" i="1" s="1"/>
  <c r="H46" i="1"/>
  <c r="H45" i="1"/>
  <c r="J42" i="1"/>
  <c r="G42" i="1"/>
  <c r="G41" i="1" s="1"/>
  <c r="G32" i="1" s="1"/>
  <c r="F42" i="1"/>
  <c r="F41" i="1" s="1"/>
  <c r="E42" i="1"/>
  <c r="D42" i="1"/>
  <c r="C42" i="1"/>
  <c r="E41" i="1"/>
  <c r="C41" i="1"/>
  <c r="H40" i="1"/>
  <c r="I39" i="1"/>
  <c r="H39" i="1"/>
  <c r="F39" i="1"/>
  <c r="E39" i="1"/>
  <c r="H37" i="1"/>
  <c r="H36" i="1"/>
  <c r="I35" i="1"/>
  <c r="J34" i="1"/>
  <c r="I34" i="1"/>
  <c r="I33" i="1" s="1"/>
  <c r="H34" i="1"/>
  <c r="H33" i="1" s="1"/>
  <c r="F34" i="1"/>
  <c r="F33" i="1" s="1"/>
  <c r="F32" i="1" s="1"/>
  <c r="E34" i="1"/>
  <c r="E33" i="1" s="1"/>
  <c r="E32" i="1" s="1"/>
  <c r="J33" i="1"/>
  <c r="G33" i="1"/>
  <c r="D33" i="1"/>
  <c r="C32" i="1"/>
  <c r="J24" i="1"/>
  <c r="I24" i="1"/>
  <c r="G24" i="1"/>
  <c r="F24" i="1"/>
  <c r="D24" i="1"/>
  <c r="C24" i="1"/>
  <c r="H17" i="1"/>
  <c r="H15" i="1"/>
  <c r="H14" i="1"/>
  <c r="E13" i="1"/>
  <c r="H12" i="1"/>
  <c r="H11" i="1"/>
  <c r="E11" i="1"/>
  <c r="H10" i="1"/>
  <c r="H7" i="1"/>
  <c r="H24" i="1" s="1"/>
  <c r="E7" i="1"/>
  <c r="E24" i="1" s="1"/>
  <c r="E6" i="1"/>
  <c r="D32" i="1" l="1"/>
  <c r="H32" i="1"/>
  <c r="I41" i="1"/>
  <c r="I32" i="1" s="1"/>
</calcChain>
</file>

<file path=xl/sharedStrings.xml><?xml version="1.0" encoding="utf-8"?>
<sst xmlns="http://schemas.openxmlformats.org/spreadsheetml/2006/main" count="161" uniqueCount="90">
  <si>
    <t>(Excluding GBC1s)</t>
  </si>
  <si>
    <t>(Rs million)</t>
  </si>
  <si>
    <r>
      <t xml:space="preserve">Sector (ISIC </t>
    </r>
    <r>
      <rPr>
        <b/>
        <vertAlign val="superscript"/>
        <sz val="10"/>
        <rFont val="Arial"/>
        <family val="2"/>
      </rPr>
      <t>^</t>
    </r>
    <r>
      <rPr>
        <b/>
        <sz val="10"/>
        <rFont val="Arial"/>
        <family val="2"/>
      </rPr>
      <t xml:space="preserve"> 1 digit)</t>
    </r>
  </si>
  <si>
    <t>Description</t>
  </si>
  <si>
    <t>2006</t>
  </si>
  <si>
    <t>2007</t>
  </si>
  <si>
    <t>2008</t>
  </si>
  <si>
    <t>2009</t>
  </si>
  <si>
    <r>
      <t>2010</t>
    </r>
    <r>
      <rPr>
        <b/>
        <vertAlign val="superscript"/>
        <sz val="10"/>
        <rFont val="Arial"/>
        <family val="2"/>
      </rPr>
      <t xml:space="preserve"> </t>
    </r>
  </si>
  <si>
    <r>
      <t xml:space="preserve">2011 </t>
    </r>
    <r>
      <rPr>
        <b/>
        <vertAlign val="superscript"/>
        <sz val="10"/>
        <rFont val="Arial"/>
        <family val="2"/>
      </rPr>
      <t>1</t>
    </r>
  </si>
  <si>
    <r>
      <t xml:space="preserve">2012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</si>
  <si>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r>
      <t xml:space="preserve">2013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</si>
  <si>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A</t>
  </si>
  <si>
    <t>Agriculture, forestry and fishing</t>
  </si>
  <si>
    <t>C</t>
  </si>
  <si>
    <t>Manufacturing</t>
  </si>
  <si>
    <t>D</t>
  </si>
  <si>
    <t>Electricity, gas, steam and air conditioning supply</t>
  </si>
  <si>
    <t xml:space="preserve"> -</t>
  </si>
  <si>
    <t>E</t>
  </si>
  <si>
    <t>Water supply; sewerage, waste management and remediation
activities</t>
  </si>
  <si>
    <t>F</t>
  </si>
  <si>
    <t>Construction</t>
  </si>
  <si>
    <t>G</t>
  </si>
  <si>
    <t xml:space="preserve">Wholesale and retail trade; repair of motor vehicles and motorcycles 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</si>
  <si>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</si>
  <si>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</si>
  <si>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</si>
  <si>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</si>
  <si>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</si>
  <si>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</si>
  <si>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</si>
  <si>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</si>
  <si>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</si>
  <si>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</si>
  <si>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</si>
  <si>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</si>
  <si>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</si>
  <si>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</si>
  <si>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P</t>
  </si>
  <si>
    <t>Education</t>
  </si>
  <si>
    <t>Q</t>
  </si>
  <si>
    <t>Human health and social work activities</t>
  </si>
  <si>
    <t>R</t>
  </si>
  <si>
    <t>Arts, entertainment and recreation</t>
  </si>
  <si>
    <t>S</t>
  </si>
  <si>
    <t>Other service activities</t>
  </si>
  <si>
    <t xml:space="preserve"> Total</t>
  </si>
  <si>
    <t xml:space="preserve">^ Data in this table are in line with the structure of the fourth revision of International Standard of Industrial Classification ( ISIC Rev. 4).
</t>
  </si>
  <si>
    <t>Details on ISIC Rev.4 are available on United Nations Statistics Division website at http://unstats.un.org/unsd/cr/registry/isic-4.asp</t>
  </si>
  <si>
    <t>Region / Economy</t>
  </si>
  <si>
    <t xml:space="preserve">2009 </t>
  </si>
  <si>
    <t>Total world</t>
  </si>
  <si>
    <t xml:space="preserve">  Developed countries</t>
  </si>
  <si>
    <t xml:space="preserve">    Europe</t>
  </si>
  <si>
    <t xml:space="preserve">      European Union 27</t>
  </si>
  <si>
    <t xml:space="preserve">           France</t>
  </si>
  <si>
    <t xml:space="preserve">      Switzerland</t>
  </si>
  <si>
    <t xml:space="preserve">      Other</t>
  </si>
  <si>
    <t xml:space="preserve">    North  and Central America</t>
  </si>
  <si>
    <t xml:space="preserve">        United States</t>
  </si>
  <si>
    <t xml:space="preserve">  Developing economies</t>
  </si>
  <si>
    <t xml:space="preserve">    Africa</t>
  </si>
  <si>
    <t xml:space="preserve">          Comoros</t>
  </si>
  <si>
    <t xml:space="preserve">          Kenya</t>
  </si>
  <si>
    <t xml:space="preserve">          Madagascar</t>
  </si>
  <si>
    <t xml:space="preserve">          Mozambique</t>
  </si>
  <si>
    <t xml:space="preserve">          Reunion</t>
  </si>
  <si>
    <t xml:space="preserve">          Seychelles</t>
  </si>
  <si>
    <t xml:space="preserve">          South Africa</t>
  </si>
  <si>
    <t xml:space="preserve">          Other</t>
  </si>
  <si>
    <t xml:space="preserve">    Asia and Oceania</t>
  </si>
  <si>
    <t xml:space="preserve">     Asia </t>
  </si>
  <si>
    <t xml:space="preserve">          West Asia</t>
  </si>
  <si>
    <t xml:space="preserve">              United Arab Emirates</t>
  </si>
  <si>
    <t xml:space="preserve">         South and East Asia</t>
  </si>
  <si>
    <t xml:space="preserve">                 South Asia</t>
  </si>
  <si>
    <t>India</t>
  </si>
  <si>
    <t>Other</t>
  </si>
  <si>
    <t xml:space="preserve">                 East Asia</t>
  </si>
  <si>
    <t>China</t>
  </si>
  <si>
    <t>Oceania</t>
  </si>
  <si>
    <t xml:space="preserve">  Unspecified</t>
  </si>
  <si>
    <r>
      <t>1</t>
    </r>
    <r>
      <rPr>
        <i/>
        <sz val="9"/>
        <rFont val="Arial"/>
        <family val="2"/>
      </rPr>
      <t xml:space="preserve"> Revised.</t>
    </r>
  </si>
  <si>
    <r>
      <t>2</t>
    </r>
    <r>
      <rPr>
        <i/>
        <sz val="9"/>
        <rFont val="Arial"/>
        <family val="2"/>
      </rPr>
      <t xml:space="preserve"> Provisional.                                                      </t>
    </r>
    <r>
      <rPr>
        <i/>
        <vertAlign val="superscript"/>
        <sz val="9"/>
        <rFont val="Arial"/>
        <family val="2"/>
      </rPr>
      <t xml:space="preserve"> </t>
    </r>
  </si>
  <si>
    <r>
      <t xml:space="preserve">3 </t>
    </r>
    <r>
      <rPr>
        <i/>
        <sz val="9"/>
        <rFont val="Arial"/>
        <family val="2"/>
      </rPr>
      <t>January - June.</t>
    </r>
  </si>
  <si>
    <t>Figures may not add up to totals due to rounding.</t>
  </si>
  <si>
    <t>Source: Statistics Division.</t>
  </si>
  <si>
    <t>Table 49a: Direct Investment Abroad by Sector: 2007 - 2013</t>
  </si>
  <si>
    <t>Table 49b: Direct Investment Abroad by Geographical Destination : 2007 - 2013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</si>
</sst>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#,##0.00_ ;\-#,##0.00\ "/>
    <numFmt numFmtId="165" formatCode="#\ ###\ ##0;\-#\ ###;&quot;-&quot;"/>
    <numFmt numFmtId="166" formatCode="_(* #,##0.00_);_(* \(#,##0.00\);_(* &quot;-&quot;??_);_(@_)"/>
    <numFmt numFmtId="167" formatCode="_(* #,##0.00_);_(* \(#,##0.00\);_(* \-??_);_(@_)"/>
    <numFmt numFmtId="168" formatCode="_-&quot;$&quot;* #,##0.00_-;\-&quot;$&quot;* #,##0.00_-;_-&quot;$&quot;* &quot;-&quot;??_-;_-@_-"/>
    <numFmt numFmtId="169" formatCode="dd\-mmm\-yy_)"/>
    <numFmt numFmtId="170" formatCode="_-[$€-2]* #,##0.00_-;\-[$€-2]* #,##0.00_-;_-[$€-2]* &quot;-&quot;??_-"/>
    <numFmt numFmtId="171" formatCode="#,##0.0"/>
    <numFmt numFmtId="172" formatCode="_(* #,##0_);_(* \(#,##0\);_(* &quot;-&quot;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3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vertAlign val="superscript"/>
      <sz val="9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5">
    <xf numFmtId="0" fontId="0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5" fillId="3" borderId="0"/>
    <xf numFmtId="0" fontId="15" fillId="3" borderId="0"/>
    <xf numFmtId="0" fontId="16" fillId="3" borderId="0"/>
    <xf numFmtId="0" fontId="16" fillId="3" borderId="0"/>
    <xf numFmtId="0" fontId="15" fillId="3" borderId="0"/>
    <xf numFmtId="0" fontId="15" fillId="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6" fillId="3" borderId="0"/>
    <xf numFmtId="0" fontId="16" fillId="3" borderId="0"/>
    <xf numFmtId="0" fontId="15" fillId="3" borderId="0"/>
    <xf numFmtId="0" fontId="15" fillId="3" borderId="0"/>
    <xf numFmtId="0" fontId="4" fillId="4" borderId="0"/>
    <xf numFmtId="0" fontId="4" fillId="4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15" fillId="3" borderId="0"/>
    <xf numFmtId="0" fontId="15" fillId="3" borderId="0"/>
    <xf numFmtId="0" fontId="16" fillId="3" borderId="0"/>
    <xf numFmtId="0" fontId="16" fillId="3" borderId="0"/>
    <xf numFmtId="0" fontId="5" fillId="0" borderId="0"/>
    <xf numFmtId="0" fontId="5" fillId="0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24" fillId="4" borderId="0"/>
    <xf numFmtId="0" fontId="4" fillId="4" borderId="0"/>
    <xf numFmtId="0" fontId="4" fillId="4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20" fillId="5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15" fillId="3" borderId="0"/>
    <xf numFmtId="0" fontId="15" fillId="3" borderId="0"/>
    <xf numFmtId="0" fontId="16" fillId="3" borderId="0"/>
    <xf numFmtId="0" fontId="16" fillId="3" borderId="0"/>
    <xf numFmtId="0" fontId="5" fillId="0" borderId="0"/>
    <xf numFmtId="0" fontId="5" fillId="0" borderId="0"/>
    <xf numFmtId="0" fontId="5" fillId="4" borderId="0"/>
    <xf numFmtId="0" fontId="5" fillId="4" borderId="0"/>
    <xf numFmtId="0" fontId="4" fillId="4" borderId="0"/>
    <xf numFmtId="0" fontId="4" fillId="4" borderId="0"/>
    <xf numFmtId="0" fontId="2" fillId="0" borderId="0">
      <alignment vertical="top"/>
    </xf>
    <xf numFmtId="0" fontId="2" fillId="0" borderId="0">
      <alignment vertical="top"/>
    </xf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40" borderId="26" applyNumberFormat="0" applyAlignment="0" applyProtection="0"/>
    <xf numFmtId="0" fontId="28" fillId="41" borderId="26" applyNumberFormat="0" applyAlignment="0" applyProtection="0"/>
    <xf numFmtId="0" fontId="29" fillId="42" borderId="27" applyNumberFormat="0" applyAlignment="0" applyProtection="0"/>
    <xf numFmtId="0" fontId="29" fillId="43" borderId="27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1" fillId="0" borderId="21" applyNumberFormat="0" applyFill="0" applyBorder="0" applyAlignment="0">
      <protection locked="0"/>
    </xf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71" fontId="33" fillId="0" borderId="0">
      <alignment horizontal="center"/>
    </xf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0" borderId="28" applyNumberFormat="0" applyFill="0" applyAlignment="0" applyProtection="0"/>
    <xf numFmtId="0" fontId="36" fillId="0" borderId="29" applyNumberFormat="0" applyFill="0" applyAlignment="0" applyProtection="0"/>
    <xf numFmtId="0" fontId="37" fillId="0" borderId="3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15" borderId="26" applyNumberFormat="0" applyAlignment="0" applyProtection="0"/>
    <xf numFmtId="0" fontId="39" fillId="16" borderId="26" applyNumberFormat="0" applyAlignment="0" applyProtection="0"/>
    <xf numFmtId="0" fontId="40" fillId="0" borderId="0" applyNumberFormat="0" applyFill="0" applyBorder="0">
      <alignment horizontal="right"/>
    </xf>
    <xf numFmtId="0" fontId="40" fillId="0" borderId="0" applyNumberFormat="0" applyFill="0" applyBorder="0">
      <alignment horizontal="right"/>
    </xf>
    <xf numFmtId="0" fontId="41" fillId="0" borderId="31" applyNumberFormat="0" applyFill="0" applyAlignment="0" applyProtection="0"/>
    <xf numFmtId="172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3" fillId="0" borderId="0"/>
    <xf numFmtId="0" fontId="43" fillId="0" borderId="32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33" applyNumberFormat="0" applyAlignment="0" applyProtection="0"/>
    <xf numFmtId="0" fontId="2" fillId="47" borderId="33" applyNumberFormat="0" applyFont="0" applyAlignment="0" applyProtection="0"/>
    <xf numFmtId="0" fontId="44" fillId="40" borderId="34" applyNumberFormat="0" applyAlignment="0" applyProtection="0"/>
    <xf numFmtId="0" fontId="44" fillId="41" borderId="34" applyNumberFormat="0" applyAlignment="0" applyProtection="0"/>
    <xf numFmtId="9" fontId="4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4" fontId="46" fillId="48" borderId="35" applyNumberFormat="0" applyProtection="0">
      <alignment vertical="center"/>
    </xf>
    <xf numFmtId="4" fontId="46" fillId="48" borderId="35" applyNumberFormat="0" applyProtection="0">
      <alignment vertical="center"/>
    </xf>
    <xf numFmtId="4" fontId="47" fillId="48" borderId="35" applyNumberFormat="0" applyProtection="0">
      <alignment vertical="center"/>
    </xf>
    <xf numFmtId="4" fontId="47" fillId="48" borderId="35" applyNumberFormat="0" applyProtection="0">
      <alignment vertical="center"/>
    </xf>
    <xf numFmtId="4" fontId="48" fillId="48" borderId="35" applyNumberFormat="0" applyProtection="0">
      <alignment horizontal="left" vertical="center" indent="1"/>
    </xf>
    <xf numFmtId="4" fontId="48" fillId="48" borderId="35" applyNumberFormat="0" applyProtection="0">
      <alignment horizontal="left" vertical="center" indent="1"/>
    </xf>
    <xf numFmtId="0" fontId="49" fillId="48" borderId="35" applyNumberFormat="0" applyProtection="0">
      <alignment horizontal="left" vertical="top" indent="1"/>
    </xf>
    <xf numFmtId="4" fontId="48" fillId="49" borderId="0" applyNumberFormat="0" applyProtection="0">
      <alignment horizontal="left" vertical="center" indent="1"/>
    </xf>
    <xf numFmtId="4" fontId="48" fillId="49" borderId="0" applyNumberFormat="0" applyProtection="0">
      <alignment horizontal="left" vertical="center" indent="1"/>
    </xf>
    <xf numFmtId="4" fontId="48" fillId="50" borderId="35" applyNumberFormat="0" applyProtection="0">
      <alignment horizontal="right" vertical="center"/>
    </xf>
    <xf numFmtId="4" fontId="48" fillId="50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1" borderId="35" applyNumberFormat="0" applyProtection="0">
      <alignment horizontal="right" vertical="center"/>
    </xf>
    <xf numFmtId="4" fontId="48" fillId="52" borderId="35" applyNumberFormat="0" applyProtection="0">
      <alignment horizontal="right" vertical="center"/>
    </xf>
    <xf numFmtId="4" fontId="48" fillId="52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3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4" borderId="35" applyNumberFormat="0" applyProtection="0">
      <alignment horizontal="right" vertical="center"/>
    </xf>
    <xf numFmtId="4" fontId="48" fillId="55" borderId="35" applyNumberFormat="0" applyProtection="0">
      <alignment horizontal="right" vertical="center"/>
    </xf>
    <xf numFmtId="4" fontId="48" fillId="55" borderId="35" applyNumberFormat="0" applyProtection="0">
      <alignment horizontal="right" vertical="center"/>
    </xf>
    <xf numFmtId="4" fontId="48" fillId="56" borderId="35" applyNumberFormat="0" applyProtection="0">
      <alignment horizontal="right" vertical="center"/>
    </xf>
    <xf numFmtId="4" fontId="48" fillId="56" borderId="35" applyNumberFormat="0" applyProtection="0">
      <alignment horizontal="right" vertical="center"/>
    </xf>
    <xf numFmtId="4" fontId="48" fillId="57" borderId="35" applyNumberFormat="0" applyProtection="0">
      <alignment horizontal="right" vertical="center"/>
    </xf>
    <xf numFmtId="4" fontId="48" fillId="57" borderId="35" applyNumberFormat="0" applyProtection="0">
      <alignment horizontal="right" vertical="center"/>
    </xf>
    <xf numFmtId="4" fontId="48" fillId="58" borderId="35" applyNumberFormat="0" applyProtection="0">
      <alignment horizontal="right" vertical="center"/>
    </xf>
    <xf numFmtId="4" fontId="48" fillId="58" borderId="35" applyNumberFormat="0" applyProtection="0">
      <alignment horizontal="right" vertical="center"/>
    </xf>
    <xf numFmtId="4" fontId="46" fillId="59" borderId="36" applyNumberFormat="0" applyProtection="0">
      <alignment horizontal="left" vertical="center" indent="1"/>
    </xf>
    <xf numFmtId="4" fontId="46" fillId="59" borderId="36" applyNumberFormat="0" applyProtection="0">
      <alignment horizontal="left" vertical="center" indent="1"/>
    </xf>
    <xf numFmtId="4" fontId="46" fillId="60" borderId="0" applyNumberFormat="0" applyProtection="0">
      <alignment horizontal="left" vertical="center" indent="1"/>
    </xf>
    <xf numFmtId="4" fontId="46" fillId="60" borderId="0" applyNumberFormat="0" applyProtection="0">
      <alignment horizontal="left" vertical="center" indent="1"/>
    </xf>
    <xf numFmtId="4" fontId="46" fillId="49" borderId="0" applyNumberFormat="0" applyProtection="0">
      <alignment horizontal="left" vertical="center" indent="1"/>
    </xf>
    <xf numFmtId="4" fontId="46" fillId="49" borderId="0" applyNumberFormat="0" applyProtection="0">
      <alignment horizontal="left" vertical="center" indent="1"/>
    </xf>
    <xf numFmtId="4" fontId="48" fillId="60" borderId="35" applyNumberFormat="0" applyProtection="0">
      <alignment horizontal="right" vertical="center"/>
    </xf>
    <xf numFmtId="4" fontId="48" fillId="60" borderId="35" applyNumberFormat="0" applyProtection="0">
      <alignment horizontal="right" vertical="center"/>
    </xf>
    <xf numFmtId="4" fontId="50" fillId="60" borderId="0" applyNumberFormat="0" applyProtection="0">
      <alignment horizontal="left" vertical="center" indent="1"/>
    </xf>
    <xf numFmtId="4" fontId="50" fillId="60" borderId="0" applyNumberFormat="0" applyProtection="0">
      <alignment horizontal="left" vertical="center" indent="1"/>
    </xf>
    <xf numFmtId="4" fontId="50" fillId="49" borderId="0" applyNumberFormat="0" applyProtection="0">
      <alignment horizontal="left" vertical="center" indent="1"/>
    </xf>
    <xf numFmtId="4" fontId="50" fillId="49" borderId="0" applyNumberFormat="0" applyProtection="0">
      <alignment horizontal="left" vertical="center" indent="1"/>
    </xf>
    <xf numFmtId="0" fontId="2" fillId="49" borderId="35" applyNumberFormat="0" applyProtection="0">
      <alignment horizontal="left" vertical="center" indent="1"/>
    </xf>
    <xf numFmtId="0" fontId="2" fillId="49" borderId="35" applyNumberFormat="0" applyProtection="0">
      <alignment horizontal="left" vertical="center" indent="1"/>
    </xf>
    <xf numFmtId="0" fontId="2" fillId="49" borderId="35" applyNumberFormat="0" applyProtection="0">
      <alignment horizontal="left" vertical="top" indent="1"/>
    </xf>
    <xf numFmtId="0" fontId="2" fillId="49" borderId="35" applyNumberFormat="0" applyProtection="0">
      <alignment horizontal="left" vertical="top" indent="1"/>
    </xf>
    <xf numFmtId="0" fontId="2" fillId="61" borderId="35" applyNumberFormat="0" applyProtection="0">
      <alignment horizontal="left" vertical="center" indent="1"/>
    </xf>
    <xf numFmtId="0" fontId="2" fillId="61" borderId="35" applyNumberFormat="0" applyProtection="0">
      <alignment horizontal="left" vertical="center" indent="1"/>
    </xf>
    <xf numFmtId="0" fontId="2" fillId="61" borderId="35" applyNumberFormat="0" applyProtection="0">
      <alignment horizontal="left" vertical="top" indent="1"/>
    </xf>
    <xf numFmtId="0" fontId="2" fillId="61" borderId="35" applyNumberFormat="0" applyProtection="0">
      <alignment horizontal="left" vertical="top" indent="1"/>
    </xf>
    <xf numFmtId="0" fontId="2" fillId="60" borderId="35" applyNumberFormat="0" applyProtection="0">
      <alignment horizontal="left" vertical="center" indent="1"/>
    </xf>
    <xf numFmtId="0" fontId="2" fillId="60" borderId="35" applyNumberFormat="0" applyProtection="0">
      <alignment horizontal="left" vertical="center" indent="1"/>
    </xf>
    <xf numFmtId="0" fontId="2" fillId="60" borderId="35" applyNumberFormat="0" applyProtection="0">
      <alignment horizontal="left" vertical="top" indent="1"/>
    </xf>
    <xf numFmtId="0" fontId="2" fillId="60" borderId="35" applyNumberFormat="0" applyProtection="0">
      <alignment horizontal="left" vertical="top" indent="1"/>
    </xf>
    <xf numFmtId="0" fontId="2" fillId="62" borderId="35" applyNumberFormat="0" applyProtection="0">
      <alignment horizontal="left" vertical="center" indent="1"/>
    </xf>
    <xf numFmtId="0" fontId="2" fillId="62" borderId="35" applyNumberFormat="0" applyProtection="0">
      <alignment horizontal="left" vertical="center" indent="1"/>
    </xf>
    <xf numFmtId="0" fontId="2" fillId="62" borderId="35" applyNumberFormat="0" applyProtection="0">
      <alignment horizontal="left" vertical="top" indent="1"/>
    </xf>
    <xf numFmtId="0" fontId="2" fillId="62" borderId="35" applyNumberFormat="0" applyProtection="0">
      <alignment horizontal="left" vertical="top" indent="1"/>
    </xf>
    <xf numFmtId="4" fontId="48" fillId="62" borderId="35" applyNumberFormat="0" applyProtection="0">
      <alignment vertical="center"/>
    </xf>
    <xf numFmtId="4" fontId="48" fillId="62" borderId="35" applyNumberFormat="0" applyProtection="0">
      <alignment vertical="center"/>
    </xf>
    <xf numFmtId="4" fontId="51" fillId="62" borderId="35" applyNumberFormat="0" applyProtection="0">
      <alignment vertical="center"/>
    </xf>
    <xf numFmtId="4" fontId="51" fillId="62" borderId="35" applyNumberFormat="0" applyProtection="0">
      <alignment vertical="center"/>
    </xf>
    <xf numFmtId="4" fontId="46" fillId="60" borderId="37" applyNumberFormat="0" applyProtection="0">
      <alignment horizontal="left" vertical="center" indent="1"/>
    </xf>
    <xf numFmtId="4" fontId="46" fillId="60" borderId="37" applyNumberFormat="0" applyProtection="0">
      <alignment horizontal="left" vertical="center" indent="1"/>
    </xf>
    <xf numFmtId="0" fontId="50" fillId="63" borderId="35" applyNumberFormat="0" applyProtection="0">
      <alignment horizontal="left" vertical="top" indent="1"/>
    </xf>
    <xf numFmtId="4" fontId="48" fillId="62" borderId="35" applyNumberFormat="0" applyProtection="0">
      <alignment horizontal="right" vertical="center"/>
    </xf>
    <xf numFmtId="4" fontId="48" fillId="62" borderId="35" applyNumberFormat="0" applyProtection="0">
      <alignment horizontal="right" vertical="center"/>
    </xf>
    <xf numFmtId="4" fontId="51" fillId="62" borderId="35" applyNumberFormat="0" applyProtection="0">
      <alignment horizontal="right" vertical="center"/>
    </xf>
    <xf numFmtId="4" fontId="51" fillId="62" borderId="35" applyNumberFormat="0" applyProtection="0">
      <alignment horizontal="right" vertical="center"/>
    </xf>
    <xf numFmtId="4" fontId="46" fillId="60" borderId="35" applyNumberFormat="0" applyProtection="0">
      <alignment horizontal="left" vertical="center" indent="1"/>
    </xf>
    <xf numFmtId="4" fontId="46" fillId="60" borderId="35" applyNumberFormat="0" applyProtection="0">
      <alignment horizontal="left" vertical="center" indent="1"/>
    </xf>
    <xf numFmtId="0" fontId="50" fillId="61" borderId="35" applyNumberFormat="0" applyProtection="0">
      <alignment horizontal="left" vertical="top" indent="1"/>
    </xf>
    <xf numFmtId="4" fontId="52" fillId="61" borderId="37" applyNumberFormat="0" applyProtection="0">
      <alignment horizontal="left" vertical="center" indent="1"/>
    </xf>
    <xf numFmtId="4" fontId="52" fillId="61" borderId="37" applyNumberFormat="0" applyProtection="0">
      <alignment horizontal="left" vertical="center" indent="1"/>
    </xf>
    <xf numFmtId="4" fontId="53" fillId="62" borderId="35" applyNumberFormat="0" applyProtection="0">
      <alignment horizontal="right" vertical="center"/>
    </xf>
    <xf numFmtId="4" fontId="53" fillId="62" borderId="35" applyNumberFormat="0" applyProtection="0">
      <alignment horizontal="right" vertical="center"/>
    </xf>
    <xf numFmtId="0" fontId="54" fillId="64" borderId="0"/>
    <xf numFmtId="0" fontId="55" fillId="64" borderId="0"/>
    <xf numFmtId="0" fontId="56" fillId="0" borderId="0" applyNumberFormat="0" applyFill="0" applyBorder="0" applyAlignment="0" applyProtection="0"/>
    <xf numFmtId="0" fontId="57" fillId="0" borderId="38" applyNumberFormat="0" applyFill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8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7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49" fontId="9" fillId="2" borderId="2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9" fontId="9" fillId="2" borderId="5" xfId="1" applyNumberFormat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49" fontId="9" fillId="2" borderId="7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3" fontId="2" fillId="0" borderId="9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vertical="center" wrapText="1"/>
    </xf>
    <xf numFmtId="37" fontId="2" fillId="0" borderId="11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3" fontId="9" fillId="0" borderId="14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8" fillId="0" borderId="1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centerContinuous" vertical="center"/>
    </xf>
    <xf numFmtId="0" fontId="8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9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9" fillId="2" borderId="18" xfId="1" applyNumberFormat="1" applyFont="1" applyFill="1" applyBorder="1" applyAlignment="1">
      <alignment horizontal="center" vertical="center"/>
    </xf>
    <xf numFmtId="49" fontId="9" fillId="2" borderId="18" xfId="1" applyNumberFormat="1" applyFont="1" applyFill="1" applyBorder="1" applyAlignment="1">
      <alignment horizontal="center" vertical="center"/>
    </xf>
    <xf numFmtId="49" fontId="9" fillId="2" borderId="18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vertical="center"/>
    </xf>
    <xf numFmtId="0" fontId="9" fillId="2" borderId="19" xfId="1" applyFont="1" applyFill="1" applyBorder="1" applyAlignment="1">
      <alignment horizontal="left" vertical="center"/>
    </xf>
    <xf numFmtId="0" fontId="9" fillId="2" borderId="20" xfId="1" applyFont="1" applyFill="1" applyBorder="1" applyAlignment="1">
      <alignment horizontal="left" vertical="center"/>
    </xf>
    <xf numFmtId="3" fontId="9" fillId="0" borderId="4" xfId="1" applyNumberFormat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3" fontId="9" fillId="0" borderId="11" xfId="1" applyNumberFormat="1" applyFont="1" applyFill="1" applyBorder="1" applyAlignment="1">
      <alignment horizontal="center" vertical="center"/>
    </xf>
    <xf numFmtId="3" fontId="9" fillId="0" borderId="21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vertical="center"/>
    </xf>
    <xf numFmtId="3" fontId="2" fillId="0" borderId="11" xfId="1" applyNumberFormat="1" applyFont="1" applyFill="1" applyBorder="1" applyAlignment="1">
      <alignment horizontal="center" vertical="center"/>
    </xf>
    <xf numFmtId="3" fontId="2" fillId="0" borderId="21" xfId="1" applyNumberFormat="1" applyFont="1" applyFill="1" applyBorder="1" applyAlignment="1">
      <alignment horizontal="center" vertical="center"/>
    </xf>
    <xf numFmtId="43" fontId="9" fillId="0" borderId="11" xfId="1" applyNumberFormat="1" applyFont="1" applyFill="1" applyBorder="1" applyAlignment="1">
      <alignment horizontal="center" vertical="center"/>
    </xf>
    <xf numFmtId="3" fontId="2" fillId="0" borderId="23" xfId="1" applyNumberFormat="1" applyFont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/>
    </xf>
    <xf numFmtId="0" fontId="9" fillId="2" borderId="21" xfId="1" applyFont="1" applyFill="1" applyBorder="1" applyAlignment="1">
      <alignment horizontal="left" vertical="center"/>
    </xf>
    <xf numFmtId="43" fontId="2" fillId="0" borderId="11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2" fillId="2" borderId="21" xfId="1" applyFont="1" applyFill="1" applyBorder="1" applyAlignment="1">
      <alignment horizontal="right" vertical="center"/>
    </xf>
    <xf numFmtId="0" fontId="2" fillId="2" borderId="22" xfId="1" applyFont="1" applyFill="1" applyBorder="1" applyAlignment="1">
      <alignment horizontal="left" vertical="center"/>
    </xf>
    <xf numFmtId="43" fontId="9" fillId="0" borderId="21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left" vertical="center"/>
    </xf>
    <xf numFmtId="0" fontId="2" fillId="2" borderId="25" xfId="1" applyFont="1" applyFill="1" applyBorder="1" applyAlignment="1">
      <alignment vertical="center"/>
    </xf>
    <xf numFmtId="3" fontId="9" fillId="0" borderId="24" xfId="1" applyNumberFormat="1" applyFont="1" applyFill="1" applyBorder="1" applyAlignment="1">
      <alignment horizontal="center" vertical="center"/>
    </xf>
    <xf numFmtId="3" fontId="2" fillId="0" borderId="24" xfId="1" applyNumberFormat="1" applyFont="1" applyFill="1" applyBorder="1" applyAlignment="1">
      <alignment horizontal="center" vertical="center"/>
    </xf>
    <xf numFmtId="43" fontId="9" fillId="0" borderId="7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Alignment="1">
      <alignment horizontal="right" vertical="center"/>
    </xf>
    <xf numFmtId="0" fontId="13" fillId="0" borderId="0" xfId="1" applyFont="1" applyAlignment="1">
      <alignment vertical="center"/>
    </xf>
    <xf numFmtId="0" fontId="8" fillId="0" borderId="0" xfId="1" applyFont="1"/>
    <xf numFmtId="165" fontId="11" fillId="0" borderId="0" xfId="1" applyNumberFormat="1" applyFont="1" applyFill="1" applyBorder="1" applyAlignment="1">
      <alignment horizontal="center" vertical="center"/>
    </xf>
  </cellXfs>
  <cellStyles count="465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5"/>
    <cellStyle name="_Rid_10_xt_ml_s31" xfId="6"/>
    <cellStyle name="_Rid_10_xt_ml_s31 2" xfId="7"/>
    <cellStyle name="_Rid_10_xt_ml_s6" xfId="8"/>
    <cellStyle name="_Rid_10_xt_ml_s6 2" xfId="9"/>
    <cellStyle name="_Rid_10_xt_ml_s7" xfId="10"/>
    <cellStyle name="_Rid_10_xt_ml_s7 2" xfId="11"/>
    <cellStyle name="_Rid_10_xt_mv_s12" xfId="12"/>
    <cellStyle name="_Rid_10_xt_mv_s12 2" xfId="13"/>
    <cellStyle name="_Rid_10_xt_mv_s13" xfId="14"/>
    <cellStyle name="_Rid_10_xt_mv_s13 2" xfId="15"/>
    <cellStyle name="_Rid_10_xt_s33" xfId="16"/>
    <cellStyle name="_Rid_10_xt_s33 2" xfId="17"/>
    <cellStyle name="_Rid_10_xt_s6" xfId="18"/>
    <cellStyle name="_Rid_10_xt_s6 2" xfId="19"/>
    <cellStyle name="_Rid_11_s0" xfId="20"/>
    <cellStyle name="_Rid_11_s0 2" xfId="21"/>
    <cellStyle name="_Rid_11_s1" xfId="22"/>
    <cellStyle name="_Rid_11_s1 2" xfId="23"/>
    <cellStyle name="_Rid_11_s2_s3" xfId="24"/>
    <cellStyle name="_Rid_11_s2_s3 2" xfId="25"/>
    <cellStyle name="_Rid_11_xt_ml_s13" xfId="26"/>
    <cellStyle name="_Rid_11_xt_ml_s13 2" xfId="27"/>
    <cellStyle name="_Rid_11_xt_ml_s8" xfId="28"/>
    <cellStyle name="_Rid_11_xt_ml_s8 2" xfId="29"/>
    <cellStyle name="_Rid_11_xt_xm" xfId="30"/>
    <cellStyle name="_Rid_11_xt_xm 2" xfId="31"/>
    <cellStyle name="_Rid_12_cl_s3" xfId="32"/>
    <cellStyle name="_Rid_12_cl_s3 2" xfId="33"/>
    <cellStyle name="_Rid_12_cl_s5" xfId="34"/>
    <cellStyle name="_Rid_12_cl_s5 2" xfId="35"/>
    <cellStyle name="_Rid_12_s0" xfId="36"/>
    <cellStyle name="_Rid_12_s0 2" xfId="37"/>
    <cellStyle name="_Rid_12_s1" xfId="38"/>
    <cellStyle name="_Rid_12_s1 2" xfId="39"/>
    <cellStyle name="_Rid_12_s2" xfId="40"/>
    <cellStyle name="_Rid_12_s2 2" xfId="41"/>
    <cellStyle name="_Rid_12_xt_cv_s11_s10" xfId="42"/>
    <cellStyle name="_Rid_12_xt_cv_s11_s10 2" xfId="43"/>
    <cellStyle name="_Rid_12_xt_cv_s12_s10" xfId="44"/>
    <cellStyle name="_Rid_12_xt_cv_s12_s10 2" xfId="45"/>
    <cellStyle name="_Rid_12_xt_cv_s13_s10" xfId="46"/>
    <cellStyle name="_Rid_12_xt_cv_s13_s10 2" xfId="47"/>
    <cellStyle name="_Rid_12_xt_cv_s14_s10" xfId="48"/>
    <cellStyle name="_Rid_12_xt_cv_s14_s10 2" xfId="49"/>
    <cellStyle name="_Rid_12_xt_cv_s15_s10" xfId="50"/>
    <cellStyle name="_Rid_12_xt_cv_s15_s10 2" xfId="51"/>
    <cellStyle name="_Rid_12_xt_cv_s16_s10" xfId="52"/>
    <cellStyle name="_Rid_12_xt_cv_s16_s10 2" xfId="53"/>
    <cellStyle name="_Rid_12_xt_cv_s17_s10" xfId="54"/>
    <cellStyle name="_Rid_12_xt_cv_s17_s10 2" xfId="55"/>
    <cellStyle name="_Rid_12_xt_cv_s18_s10" xfId="56"/>
    <cellStyle name="_Rid_12_xt_cv_s18_s10 2" xfId="57"/>
    <cellStyle name="_Rid_12_xt_cv_s20_s10" xfId="58"/>
    <cellStyle name="_Rid_12_xt_cv_s20_s10 2" xfId="59"/>
    <cellStyle name="_Rid_12_xt_cv_s21_s10" xfId="60"/>
    <cellStyle name="_Rid_12_xt_cv_s21_s10 2" xfId="61"/>
    <cellStyle name="_Rid_12_xt_cv_s22_s10" xfId="62"/>
    <cellStyle name="_Rid_12_xt_cv_s22_s10 2" xfId="63"/>
    <cellStyle name="_Rid_12_xt_cv_s23_s10" xfId="64"/>
    <cellStyle name="_Rid_12_xt_cv_s23_s10 2" xfId="65"/>
    <cellStyle name="_Rid_12_xt_cv_s24_s10" xfId="66"/>
    <cellStyle name="_Rid_12_xt_cv_s24_s10 2" xfId="67"/>
    <cellStyle name="_Rid_12_xt_cv_s25_s10" xfId="68"/>
    <cellStyle name="_Rid_12_xt_cv_s25_s10 2" xfId="69"/>
    <cellStyle name="_Rid_12_xt_cv_s9_s10" xfId="70"/>
    <cellStyle name="_Rid_12_xt_cv_s9_s10 2" xfId="71"/>
    <cellStyle name="_Rid_12_xt_ml_s19" xfId="72"/>
    <cellStyle name="_Rid_12_xt_ml_s19 2" xfId="73"/>
    <cellStyle name="_Rid_12_xt_ml_s8" xfId="74"/>
    <cellStyle name="_Rid_12_xt_ml_s8 2" xfId="75"/>
    <cellStyle name="_Rid_12_xt_s26" xfId="76"/>
    <cellStyle name="_Rid_12_xt_s26 2" xfId="77"/>
    <cellStyle name="_Rid_12_xt_s4" xfId="78"/>
    <cellStyle name="_Rid_12_xt_s4 2" xfId="79"/>
    <cellStyle name="_Rid_12_xt_s6" xfId="80"/>
    <cellStyle name="_Rid_12_xt_s6 2" xfId="81"/>
    <cellStyle name="_Rid_12_xt_s7" xfId="82"/>
    <cellStyle name="_Rid_12_xt_s7 2" xfId="83"/>
    <cellStyle name="_Rid_12_xt_xm" xfId="84"/>
    <cellStyle name="_Rid_12_xt_xm 2" xfId="85"/>
    <cellStyle name="_Rid_13_cl_s3" xfId="86"/>
    <cellStyle name="_Rid_13_cl_s3 2" xfId="87"/>
    <cellStyle name="_Rid_13_cl_s5" xfId="88"/>
    <cellStyle name="_Rid_13_cl_s5 2" xfId="89"/>
    <cellStyle name="_Rid_13_cl_s7" xfId="90"/>
    <cellStyle name="_Rid_13_cl_s7 2" xfId="91"/>
    <cellStyle name="_Rid_13_s0" xfId="92"/>
    <cellStyle name="_Rid_13_s0 2" xfId="93"/>
    <cellStyle name="_Rid_13_s1" xfId="94"/>
    <cellStyle name="_Rid_13_s1 2" xfId="95"/>
    <cellStyle name="_Rid_13_s2" xfId="96"/>
    <cellStyle name="_Rid_13_s2 2" xfId="97"/>
    <cellStyle name="_Rid_13_xt_cv_s10_s6" xfId="98"/>
    <cellStyle name="_Rid_13_xt_cv_s10_s6 2" xfId="99"/>
    <cellStyle name="_Rid_13_xt_cv_s11_s6" xfId="100"/>
    <cellStyle name="_Rid_13_xt_cv_s11_s6 2" xfId="101"/>
    <cellStyle name="_Rid_13_xt_cv_s12_s6" xfId="102"/>
    <cellStyle name="_Rid_13_xt_cv_s12_s6 2" xfId="103"/>
    <cellStyle name="_Rid_13_xt_cv_s13_s6" xfId="104"/>
    <cellStyle name="_Rid_13_xt_cv_s13_s6 2" xfId="105"/>
    <cellStyle name="_Rid_13_xt_cv_s14_s6" xfId="106"/>
    <cellStyle name="_Rid_13_xt_cv_s14_s6 2" xfId="107"/>
    <cellStyle name="_Rid_13_xt_cv_s15_s6" xfId="108"/>
    <cellStyle name="_Rid_13_xt_cv_s15_s6 2" xfId="109"/>
    <cellStyle name="_Rid_13_xt_cv_s16_s6" xfId="110"/>
    <cellStyle name="_Rid_13_xt_cv_s16_s6 2" xfId="111"/>
    <cellStyle name="_Rid_13_xt_cv_s17_s6" xfId="112"/>
    <cellStyle name="_Rid_13_xt_cv_s17_s6 2" xfId="113"/>
    <cellStyle name="_Rid_13_xt_cv_s18_s6" xfId="114"/>
    <cellStyle name="_Rid_13_xt_cv_s18_s6 2" xfId="115"/>
    <cellStyle name="_Rid_13_xt_cv_s20_s6" xfId="116"/>
    <cellStyle name="_Rid_13_xt_cv_s20_s6 2" xfId="117"/>
    <cellStyle name="_Rid_13_xt_cv_s21_s6" xfId="118"/>
    <cellStyle name="_Rid_13_xt_cv_s21_s6 2" xfId="119"/>
    <cellStyle name="_Rid_13_xt_cv_s22_s6" xfId="120"/>
    <cellStyle name="_Rid_13_xt_cv_s22_s6 2" xfId="121"/>
    <cellStyle name="_Rid_13_xt_cv_s9_s6" xfId="122"/>
    <cellStyle name="_Rid_13_xt_cv_s9_s6 2" xfId="123"/>
    <cellStyle name="_Rid_13_xt_ml_s19" xfId="124"/>
    <cellStyle name="_Rid_13_xt_ml_s19 2" xfId="125"/>
    <cellStyle name="_Rid_13_xt_ml_s8" xfId="126"/>
    <cellStyle name="_Rid_13_xt_ml_s8 2" xfId="127"/>
    <cellStyle name="_Rid_13_xt_s23" xfId="128"/>
    <cellStyle name="_Rid_13_xt_s23 2" xfId="129"/>
    <cellStyle name="_Rid_13_xt_s4" xfId="130"/>
    <cellStyle name="_Rid_13_xt_s4 2" xfId="131"/>
    <cellStyle name="_Rid_13_xt_xm" xfId="132"/>
    <cellStyle name="_Rid_13_xt_xm 2" xfId="133"/>
    <cellStyle name="=C:\WINNT35\SYSTEM32\COMMAND.COM" xfId="134"/>
    <cellStyle name="=C:\WINNT35\SYSTEM32\COMMAND.COM 2" xfId="135"/>
    <cellStyle name="20% - Accent1 2" xfId="136"/>
    <cellStyle name="20% - Accent1 3" xfId="137"/>
    <cellStyle name="20% - Accent2 2" xfId="138"/>
    <cellStyle name="20% - Accent2 3" xfId="139"/>
    <cellStyle name="20% - Accent3 2" xfId="140"/>
    <cellStyle name="20% - Accent3 3" xfId="141"/>
    <cellStyle name="20% - Accent4 2" xfId="142"/>
    <cellStyle name="20% - Accent4 3" xfId="143"/>
    <cellStyle name="20% - Accent5 2" xfId="144"/>
    <cellStyle name="20% - Accent5 3" xfId="145"/>
    <cellStyle name="20% - Accent6 2" xfId="146"/>
    <cellStyle name="20% - Accent6 3" xfId="147"/>
    <cellStyle name="40% - Accent1 2" xfId="148"/>
    <cellStyle name="40% - Accent1 3" xfId="149"/>
    <cellStyle name="40% - Accent2 2" xfId="150"/>
    <cellStyle name="40% - Accent2 3" xfId="151"/>
    <cellStyle name="40% - Accent3 2" xfId="152"/>
    <cellStyle name="40% - Accent3 3" xfId="153"/>
    <cellStyle name="40% - Accent4 2" xfId="154"/>
    <cellStyle name="40% - Accent4 3" xfId="155"/>
    <cellStyle name="40% - Accent5 2" xfId="156"/>
    <cellStyle name="40% - Accent5 3" xfId="157"/>
    <cellStyle name="40% - Accent6 2" xfId="158"/>
    <cellStyle name="40% - Accent6 3" xfId="159"/>
    <cellStyle name="60% - Accent1 2" xfId="160"/>
    <cellStyle name="60% - Accent1 3" xfId="161"/>
    <cellStyle name="60% - Accent2 2" xfId="162"/>
    <cellStyle name="60% - Accent2 3" xfId="163"/>
    <cellStyle name="60% - Accent3 2" xfId="164"/>
    <cellStyle name="60% - Accent3 3" xfId="165"/>
    <cellStyle name="60% - Accent4 2" xfId="166"/>
    <cellStyle name="60% - Accent4 3" xfId="167"/>
    <cellStyle name="60% - Accent5 2" xfId="168"/>
    <cellStyle name="60% - Accent5 3" xfId="169"/>
    <cellStyle name="60% - Accent6 2" xfId="170"/>
    <cellStyle name="60% - Accent6 3" xfId="171"/>
    <cellStyle name="Accent1 2" xfId="172"/>
    <cellStyle name="Accent1 3" xfId="173"/>
    <cellStyle name="Accent2 2" xfId="174"/>
    <cellStyle name="Accent2 3" xfId="175"/>
    <cellStyle name="Accent3 2" xfId="176"/>
    <cellStyle name="Accent3 3" xfId="177"/>
    <cellStyle name="Accent4 2" xfId="178"/>
    <cellStyle name="Accent4 3" xfId="179"/>
    <cellStyle name="Accent5 2" xfId="180"/>
    <cellStyle name="Accent5 3" xfId="181"/>
    <cellStyle name="Accent6 2" xfId="182"/>
    <cellStyle name="Accent6 3" xfId="183"/>
    <cellStyle name="Bad 2" xfId="184"/>
    <cellStyle name="Bad 3" xfId="185"/>
    <cellStyle name="Calculation 2" xfId="186"/>
    <cellStyle name="Calculation 3" xfId="187"/>
    <cellStyle name="Check Cell 2" xfId="188"/>
    <cellStyle name="Check Cell 3" xfId="189"/>
    <cellStyle name="Comma 10" xfId="190"/>
    <cellStyle name="Comma 11" xfId="191"/>
    <cellStyle name="Comma 12" xfId="192"/>
    <cellStyle name="Comma 13" xfId="193"/>
    <cellStyle name="Comma 13 2" xfId="194"/>
    <cellStyle name="Comma 14" xfId="195"/>
    <cellStyle name="Comma 17" xfId="196"/>
    <cellStyle name="Comma 2" xfId="197"/>
    <cellStyle name="Comma 2 2" xfId="198"/>
    <cellStyle name="Comma 2 2 2" xfId="199"/>
    <cellStyle name="Comma 2 3" xfId="200"/>
    <cellStyle name="Comma 3" xfId="201"/>
    <cellStyle name="Comma 3 2" xfId="202"/>
    <cellStyle name="Comma 4" xfId="203"/>
    <cellStyle name="Comma 4 2" xfId="204"/>
    <cellStyle name="Comma 4 2 2" xfId="205"/>
    <cellStyle name="Comma 5" xfId="206"/>
    <cellStyle name="Comma 6" xfId="207"/>
    <cellStyle name="Comma 7" xfId="208"/>
    <cellStyle name="Comma 8" xfId="209"/>
    <cellStyle name="Comma 9" xfId="210"/>
    <cellStyle name="Currency 2" xfId="211"/>
    <cellStyle name="Currency 3" xfId="212"/>
    <cellStyle name="data_entry" xfId="213"/>
    <cellStyle name="Euro" xfId="214"/>
    <cellStyle name="Euro 2" xfId="215"/>
    <cellStyle name="Explanatory Text 2" xfId="216"/>
    <cellStyle name="Gentia To Excel" xfId="217"/>
    <cellStyle name="Good 2" xfId="218"/>
    <cellStyle name="Good 3" xfId="219"/>
    <cellStyle name="Heading 1 2" xfId="220"/>
    <cellStyle name="Heading 2 2" xfId="221"/>
    <cellStyle name="Heading 3 2" xfId="222"/>
    <cellStyle name="Heading 4 2" xfId="223"/>
    <cellStyle name="Hyperlink 2" xfId="224"/>
    <cellStyle name="Input 2" xfId="225"/>
    <cellStyle name="Input 3" xfId="226"/>
    <cellStyle name="Labels 8p Bold" xfId="227"/>
    <cellStyle name="Labels 8p Bold 2" xfId="228"/>
    <cellStyle name="Linked Cell 2" xfId="229"/>
    <cellStyle name="Migliaia (0)_LINEA GLOBALE" xfId="230"/>
    <cellStyle name="Migliaia_LINEA GLOBALE" xfId="231"/>
    <cellStyle name="Neutral 2" xfId="232"/>
    <cellStyle name="Neutral 3" xfId="233"/>
    <cellStyle name="Normal" xfId="0" builtinId="0"/>
    <cellStyle name="Normal - Style1" xfId="234"/>
    <cellStyle name="Normal - Style2" xfId="235"/>
    <cellStyle name="Normal 10" xfId="236"/>
    <cellStyle name="Normal 100" xfId="237"/>
    <cellStyle name="Normal 101" xfId="238"/>
    <cellStyle name="Normal 102" xfId="239"/>
    <cellStyle name="Normal 103" xfId="240"/>
    <cellStyle name="Normal 104" xfId="241"/>
    <cellStyle name="Normal 105" xfId="242"/>
    <cellStyle name="Normal 106" xfId="243"/>
    <cellStyle name="Normal 107" xfId="244"/>
    <cellStyle name="Normal 108" xfId="245"/>
    <cellStyle name="Normal 109" xfId="246"/>
    <cellStyle name="Normal 11" xfId="247"/>
    <cellStyle name="Normal 110" xfId="248"/>
    <cellStyle name="Normal 111" xfId="249"/>
    <cellStyle name="Normal 112" xfId="250"/>
    <cellStyle name="Normal 113" xfId="251"/>
    <cellStyle name="Normal 114" xfId="252"/>
    <cellStyle name="Normal 115" xfId="253"/>
    <cellStyle name="Normal 116" xfId="254"/>
    <cellStyle name="Normal 117" xfId="255"/>
    <cellStyle name="Normal 118" xfId="256"/>
    <cellStyle name="Normal 119" xfId="257"/>
    <cellStyle name="Normal 12" xfId="258"/>
    <cellStyle name="Normal 120" xfId="259"/>
    <cellStyle name="Normal 121" xfId="260"/>
    <cellStyle name="Normal 122" xfId="261"/>
    <cellStyle name="Normal 123" xfId="262"/>
    <cellStyle name="Normal 124" xfId="263"/>
    <cellStyle name="Normal 125" xfId="264"/>
    <cellStyle name="Normal 126" xfId="265"/>
    <cellStyle name="Normal 127" xfId="266"/>
    <cellStyle name="Normal 128" xfId="267"/>
    <cellStyle name="Normal 129" xfId="268"/>
    <cellStyle name="Normal 13" xfId="269"/>
    <cellStyle name="Normal 130" xfId="270"/>
    <cellStyle name="Normal 131" xfId="271"/>
    <cellStyle name="Normal 132" xfId="272"/>
    <cellStyle name="Normal 133" xfId="273"/>
    <cellStyle name="Normal 134" xfId="274"/>
    <cellStyle name="Normal 135" xfId="275"/>
    <cellStyle name="Normal 136" xfId="276"/>
    <cellStyle name="Normal 137" xfId="277"/>
    <cellStyle name="Normal 138" xfId="278"/>
    <cellStyle name="Normal 14" xfId="279"/>
    <cellStyle name="Normal 15" xfId="280"/>
    <cellStyle name="Normal 16" xfId="281"/>
    <cellStyle name="Normal 17" xfId="282"/>
    <cellStyle name="Normal 18" xfId="283"/>
    <cellStyle name="Normal 19" xfId="284"/>
    <cellStyle name="Normal 2" xfId="285"/>
    <cellStyle name="Normal 2 2" xfId="286"/>
    <cellStyle name="Normal 2 3" xfId="1"/>
    <cellStyle name="Normal 2 3 2" xfId="287"/>
    <cellStyle name="Normal 2 4" xfId="288"/>
    <cellStyle name="Normal 20" xfId="289"/>
    <cellStyle name="Normal 21" xfId="290"/>
    <cellStyle name="Normal 22" xfId="291"/>
    <cellStyle name="Normal 23" xfId="292"/>
    <cellStyle name="Normal 24" xfId="293"/>
    <cellStyle name="Normal 25" xfId="294"/>
    <cellStyle name="Normal 26" xfId="295"/>
    <cellStyle name="Normal 27" xfId="296"/>
    <cellStyle name="Normal 28" xfId="297"/>
    <cellStyle name="Normal 29" xfId="298"/>
    <cellStyle name="Normal 3" xfId="299"/>
    <cellStyle name="Normal 3 2" xfId="300"/>
    <cellStyle name="Normal 3 3" xfId="301"/>
    <cellStyle name="Normal 30" xfId="302"/>
    <cellStyle name="Normal 31" xfId="303"/>
    <cellStyle name="Normal 32" xfId="304"/>
    <cellStyle name="Normal 33" xfId="305"/>
    <cellStyle name="Normal 34" xfId="306"/>
    <cellStyle name="Normal 35" xfId="307"/>
    <cellStyle name="Normal 36" xfId="308"/>
    <cellStyle name="Normal 37" xfId="309"/>
    <cellStyle name="Normal 38" xfId="310"/>
    <cellStyle name="Normal 39" xfId="311"/>
    <cellStyle name="Normal 4" xfId="312"/>
    <cellStyle name="Normal 40" xfId="313"/>
    <cellStyle name="Normal 41" xfId="314"/>
    <cellStyle name="Normal 42" xfId="315"/>
    <cellStyle name="Normal 43" xfId="316"/>
    <cellStyle name="Normal 44" xfId="317"/>
    <cellStyle name="Normal 45" xfId="318"/>
    <cellStyle name="Normal 46" xfId="319"/>
    <cellStyle name="Normal 47" xfId="320"/>
    <cellStyle name="Normal 48" xfId="321"/>
    <cellStyle name="Normal 49" xfId="322"/>
    <cellStyle name="Normal 5" xfId="323"/>
    <cellStyle name="Normal 50" xfId="324"/>
    <cellStyle name="Normal 51" xfId="325"/>
    <cellStyle name="Normal 52" xfId="326"/>
    <cellStyle name="Normal 53" xfId="327"/>
    <cellStyle name="Normal 54" xfId="328"/>
    <cellStyle name="Normal 55" xfId="329"/>
    <cellStyle name="Normal 56" xfId="330"/>
    <cellStyle name="Normal 57" xfId="331"/>
    <cellStyle name="Normal 58" xfId="332"/>
    <cellStyle name="Normal 59" xfId="333"/>
    <cellStyle name="Normal 6" xfId="334"/>
    <cellStyle name="Normal 60" xfId="335"/>
    <cellStyle name="Normal 61" xfId="336"/>
    <cellStyle name="Normal 62" xfId="337"/>
    <cellStyle name="Normal 63" xfId="338"/>
    <cellStyle name="Normal 64" xfId="339"/>
    <cellStyle name="Normal 65" xfId="340"/>
    <cellStyle name="Normal 66" xfId="341"/>
    <cellStyle name="Normal 67" xfId="342"/>
    <cellStyle name="Normal 68" xfId="343"/>
    <cellStyle name="Normal 69" xfId="344"/>
    <cellStyle name="Normal 7" xfId="345"/>
    <cellStyle name="Normal 70" xfId="346"/>
    <cellStyle name="Normal 71" xfId="347"/>
    <cellStyle name="Normal 72" xfId="348"/>
    <cellStyle name="Normal 73" xfId="349"/>
    <cellStyle name="Normal 74" xfId="350"/>
    <cellStyle name="Normal 75" xfId="351"/>
    <cellStyle name="Normal 76" xfId="352"/>
    <cellStyle name="Normal 77" xfId="353"/>
    <cellStyle name="Normal 78" xfId="354"/>
    <cellStyle name="Normal 79" xfId="355"/>
    <cellStyle name="Normal 8" xfId="356"/>
    <cellStyle name="Normal 80" xfId="357"/>
    <cellStyle name="Normal 81" xfId="358"/>
    <cellStyle name="Normal 82" xfId="359"/>
    <cellStyle name="Normal 83" xfId="360"/>
    <cellStyle name="Normal 84" xfId="361"/>
    <cellStyle name="Normal 85" xfId="362"/>
    <cellStyle name="Normal 86" xfId="363"/>
    <cellStyle name="Normal 87" xfId="364"/>
    <cellStyle name="Normal 88" xfId="365"/>
    <cellStyle name="Normal 89" xfId="366"/>
    <cellStyle name="Normal 9" xfId="367"/>
    <cellStyle name="Normal 90" xfId="368"/>
    <cellStyle name="Normal 91" xfId="369"/>
    <cellStyle name="Normal 92" xfId="370"/>
    <cellStyle name="Normal 93" xfId="371"/>
    <cellStyle name="Normal 94" xfId="372"/>
    <cellStyle name="Normal 95" xfId="373"/>
    <cellStyle name="Normal 96" xfId="374"/>
    <cellStyle name="Normal 97" xfId="375"/>
    <cellStyle name="Normal 98" xfId="376"/>
    <cellStyle name="Normal 99" xfId="377"/>
    <cellStyle name="Note 2" xfId="378"/>
    <cellStyle name="Note 3" xfId="379"/>
    <cellStyle name="Output 2" xfId="380"/>
    <cellStyle name="Output 3" xfId="381"/>
    <cellStyle name="Percent 2" xfId="382"/>
    <cellStyle name="Percent 3" xfId="383"/>
    <cellStyle name="Percent 4" xfId="384"/>
    <cellStyle name="SAPBEXaggData" xfId="385"/>
    <cellStyle name="SAPBEXaggData 2" xfId="386"/>
    <cellStyle name="SAPBEXaggDataEmph" xfId="387"/>
    <cellStyle name="SAPBEXaggDataEmph 2" xfId="388"/>
    <cellStyle name="SAPBEXaggItem" xfId="389"/>
    <cellStyle name="SAPBEXaggItem 2" xfId="390"/>
    <cellStyle name="SAPBEXaggItemX" xfId="391"/>
    <cellStyle name="SAPBEXchaText" xfId="392"/>
    <cellStyle name="SAPBEXchaText 2" xfId="393"/>
    <cellStyle name="SAPBEXexcBad7" xfId="394"/>
    <cellStyle name="SAPBEXexcBad7 2" xfId="395"/>
    <cellStyle name="SAPBEXexcBad8" xfId="396"/>
    <cellStyle name="SAPBEXexcBad8 2" xfId="397"/>
    <cellStyle name="SAPBEXexcBad9" xfId="398"/>
    <cellStyle name="SAPBEXexcBad9 2" xfId="399"/>
    <cellStyle name="SAPBEXexcCritical4" xfId="400"/>
    <cellStyle name="SAPBEXexcCritical4 2" xfId="401"/>
    <cellStyle name="SAPBEXexcCritical5" xfId="402"/>
    <cellStyle name="SAPBEXexcCritical5 2" xfId="403"/>
    <cellStyle name="SAPBEXexcCritical6" xfId="404"/>
    <cellStyle name="SAPBEXexcCritical6 2" xfId="405"/>
    <cellStyle name="SAPBEXexcGood1" xfId="406"/>
    <cellStyle name="SAPBEXexcGood1 2" xfId="407"/>
    <cellStyle name="SAPBEXexcGood2" xfId="408"/>
    <cellStyle name="SAPBEXexcGood2 2" xfId="409"/>
    <cellStyle name="SAPBEXexcGood3" xfId="410"/>
    <cellStyle name="SAPBEXexcGood3 2" xfId="411"/>
    <cellStyle name="SAPBEXfilterDrill" xfId="412"/>
    <cellStyle name="SAPBEXfilterDrill 2" xfId="413"/>
    <cellStyle name="SAPBEXfilterItem" xfId="414"/>
    <cellStyle name="SAPBEXfilterItem 2" xfId="415"/>
    <cellStyle name="SAPBEXfilterText" xfId="416"/>
    <cellStyle name="SAPBEXfilterText 2" xfId="417"/>
    <cellStyle name="SAPBEXformats" xfId="418"/>
    <cellStyle name="SAPBEXformats 2" xfId="419"/>
    <cellStyle name="SAPBEXheaderItem" xfId="420"/>
    <cellStyle name="SAPBEXheaderItem 2" xfId="421"/>
    <cellStyle name="SAPBEXheaderText" xfId="422"/>
    <cellStyle name="SAPBEXheaderText 2" xfId="423"/>
    <cellStyle name="SAPBEXHLevel0" xfId="424"/>
    <cellStyle name="SAPBEXHLevel0 2" xfId="425"/>
    <cellStyle name="SAPBEXHLevel0X" xfId="426"/>
    <cellStyle name="SAPBEXHLevel0X 2" xfId="427"/>
    <cellStyle name="SAPBEXHLevel1" xfId="428"/>
    <cellStyle name="SAPBEXHLevel1 2" xfId="429"/>
    <cellStyle name="SAPBEXHLevel1X" xfId="430"/>
    <cellStyle name="SAPBEXHLevel1X 2" xfId="431"/>
    <cellStyle name="SAPBEXHLevel2" xfId="432"/>
    <cellStyle name="SAPBEXHLevel2 2" xfId="433"/>
    <cellStyle name="SAPBEXHLevel2X" xfId="434"/>
    <cellStyle name="SAPBEXHLevel2X 2" xfId="435"/>
    <cellStyle name="SAPBEXHLevel3" xfId="436"/>
    <cellStyle name="SAPBEXHLevel3 2" xfId="437"/>
    <cellStyle name="SAPBEXHLevel3X" xfId="438"/>
    <cellStyle name="SAPBEXHLevel3X 2" xfId="439"/>
    <cellStyle name="SAPBEXresData" xfId="440"/>
    <cellStyle name="SAPBEXresData 2" xfId="441"/>
    <cellStyle name="SAPBEXresDataEmph" xfId="442"/>
    <cellStyle name="SAPBEXresDataEmph 2" xfId="443"/>
    <cellStyle name="SAPBEXresItem" xfId="444"/>
    <cellStyle name="SAPBEXresItem 2" xfId="445"/>
    <cellStyle name="SAPBEXresItemX" xfId="446"/>
    <cellStyle name="SAPBEXstdData" xfId="447"/>
    <cellStyle name="SAPBEXstdData 2" xfId="448"/>
    <cellStyle name="SAPBEXstdDataEmph" xfId="449"/>
    <cellStyle name="SAPBEXstdDataEmph 2" xfId="450"/>
    <cellStyle name="SAPBEXstdItem" xfId="451"/>
    <cellStyle name="SAPBEXstdItem 2" xfId="452"/>
    <cellStyle name="SAPBEXstdItemX" xfId="453"/>
    <cellStyle name="SAPBEXtitle" xfId="454"/>
    <cellStyle name="SAPBEXtitle 2" xfId="455"/>
    <cellStyle name="SAPBEXundefined" xfId="456"/>
    <cellStyle name="SAPBEXundefined 2" xfId="457"/>
    <cellStyle name="SEM-BPS-head" xfId="458"/>
    <cellStyle name="SEM-BPS-key" xfId="459"/>
    <cellStyle name="Title 2" xfId="460"/>
    <cellStyle name="Total 2" xfId="461"/>
    <cellStyle name="Valuta (0)_LINEA GLOBALE" xfId="462"/>
    <cellStyle name="Valuta_LINEA GLOBALE" xfId="463"/>
    <cellStyle name="Warning Text 2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22013/FDIQ2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-b"/>
      <sheetName val="2a-b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zoomScaleNormal="100" workbookViewId="0">
      <selection activeCell="N27" sqref="N27"/>
    </sheetView>
  </sheetViews>
  <sheetFormatPr defaultRowHeight="11.25"/>
  <cols>
    <col min="1" max="1" width="14.42578125" style="5" customWidth="1"/>
    <col min="2" max="2" width="28.140625" style="5" customWidth="1"/>
    <col min="3" max="3" width="8.7109375" style="5" hidden="1" customWidth="1"/>
    <col min="4" max="10" width="8.7109375" style="5" customWidth="1"/>
    <col min="11" max="16384" width="9.140625" style="5"/>
  </cols>
  <sheetData>
    <row r="1" spans="1:10" s="3" customFormat="1" ht="16.5">
      <c r="A1" s="1" t="s">
        <v>88</v>
      </c>
      <c r="B1" s="2"/>
      <c r="E1" s="4"/>
      <c r="F1" s="4"/>
    </row>
    <row r="2" spans="1:10" s="3" customFormat="1" ht="15.75" customHeight="1">
      <c r="A2" s="1" t="s">
        <v>0</v>
      </c>
      <c r="B2" s="2"/>
      <c r="E2" s="4"/>
      <c r="F2" s="4"/>
    </row>
    <row r="3" spans="1:10" ht="7.5" customHeight="1">
      <c r="D3" s="6"/>
      <c r="E3" s="6"/>
      <c r="I3" s="7"/>
      <c r="J3" s="7" t="s">
        <v>1</v>
      </c>
    </row>
    <row r="4" spans="1:10" s="11" customFormat="1" ht="12" customHeight="1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pans="1:10" s="11" customFormat="1" ht="19.5" customHeight="1">
      <c r="A5" s="12"/>
      <c r="B5" s="13"/>
      <c r="C5" s="14"/>
      <c r="D5" s="14"/>
      <c r="E5" s="14"/>
      <c r="F5" s="14"/>
      <c r="G5" s="14"/>
      <c r="H5" s="14"/>
      <c r="I5" s="14"/>
      <c r="J5" s="14"/>
    </row>
    <row r="6" spans="1:10" s="11" customFormat="1" ht="19.5" customHeight="1">
      <c r="A6" s="15" t="s">
        <v>12</v>
      </c>
      <c r="B6" s="16" t="s">
        <v>13</v>
      </c>
      <c r="C6" s="17">
        <v>270.8</v>
      </c>
      <c r="D6" s="17">
        <v>112.9</v>
      </c>
      <c r="E6" s="17">
        <f>2.8+6.98</f>
        <v>9.7800000000000011</v>
      </c>
      <c r="F6" s="17">
        <v>0.90500000000000003</v>
      </c>
      <c r="G6" s="17">
        <v>10.1</v>
      </c>
      <c r="H6" s="17">
        <v>531</v>
      </c>
      <c r="I6" s="17">
        <v>81</v>
      </c>
      <c r="J6" s="17">
        <v>2</v>
      </c>
    </row>
    <row r="7" spans="1:10" s="11" customFormat="1" ht="19.5" customHeight="1">
      <c r="A7" s="18" t="s">
        <v>14</v>
      </c>
      <c r="B7" s="19" t="s">
        <v>15</v>
      </c>
      <c r="C7" s="20">
        <v>335.3</v>
      </c>
      <c r="D7" s="20">
        <v>235.3</v>
      </c>
      <c r="E7" s="20">
        <f>14.3+190.9</f>
        <v>205.20000000000002</v>
      </c>
      <c r="F7" s="20">
        <v>114.2</v>
      </c>
      <c r="G7" s="20">
        <v>347.4</v>
      </c>
      <c r="H7" s="20">
        <f>192.5+592</f>
        <v>784.5</v>
      </c>
      <c r="I7" s="20">
        <v>342</v>
      </c>
      <c r="J7" s="20">
        <v>58</v>
      </c>
    </row>
    <row r="8" spans="1:10" s="11" customFormat="1" ht="24.75" customHeight="1">
      <c r="A8" s="18" t="s">
        <v>16</v>
      </c>
      <c r="B8" s="19" t="s">
        <v>17</v>
      </c>
      <c r="C8" s="20" t="s">
        <v>18</v>
      </c>
      <c r="D8" s="20" t="s">
        <v>18</v>
      </c>
      <c r="E8" s="20" t="s">
        <v>18</v>
      </c>
      <c r="F8" s="20" t="s">
        <v>18</v>
      </c>
      <c r="G8" s="20">
        <v>15.56</v>
      </c>
      <c r="H8" s="20" t="s">
        <v>18</v>
      </c>
      <c r="I8" s="20" t="s">
        <v>18</v>
      </c>
      <c r="J8" s="20" t="s">
        <v>18</v>
      </c>
    </row>
    <row r="9" spans="1:10" s="11" customFormat="1" ht="34.5" customHeight="1">
      <c r="A9" s="18" t="s">
        <v>19</v>
      </c>
      <c r="B9" s="19" t="s">
        <v>20</v>
      </c>
      <c r="C9" s="20" t="s">
        <v>18</v>
      </c>
      <c r="D9" s="20" t="s">
        <v>18</v>
      </c>
      <c r="E9" s="20" t="s">
        <v>18</v>
      </c>
      <c r="F9" s="20" t="s">
        <v>18</v>
      </c>
      <c r="G9" s="20" t="s">
        <v>18</v>
      </c>
      <c r="H9" s="20">
        <v>1</v>
      </c>
      <c r="I9" s="20">
        <v>6</v>
      </c>
      <c r="J9" s="20" t="s">
        <v>18</v>
      </c>
    </row>
    <row r="10" spans="1:10" s="11" customFormat="1" ht="19.5" customHeight="1">
      <c r="A10" s="18" t="s">
        <v>21</v>
      </c>
      <c r="B10" s="19" t="s">
        <v>22</v>
      </c>
      <c r="C10" s="17">
        <v>26</v>
      </c>
      <c r="D10" s="17">
        <v>29.968</v>
      </c>
      <c r="E10" s="17">
        <v>2.4710000000000001</v>
      </c>
      <c r="F10" s="17">
        <v>3.8</v>
      </c>
      <c r="G10" s="20" t="s">
        <v>18</v>
      </c>
      <c r="H10" s="20">
        <f>115.65+41</f>
        <v>156.65</v>
      </c>
      <c r="I10" s="20">
        <v>114</v>
      </c>
      <c r="J10" s="20">
        <v>15</v>
      </c>
    </row>
    <row r="11" spans="1:10" s="11" customFormat="1" ht="23.25" customHeight="1">
      <c r="A11" s="18" t="s">
        <v>23</v>
      </c>
      <c r="B11" s="19" t="s">
        <v>24</v>
      </c>
      <c r="C11" s="17">
        <v>5.508</v>
      </c>
      <c r="D11" s="17">
        <v>17.231999999999999</v>
      </c>
      <c r="E11" s="17">
        <f>3.388+18.834</f>
        <v>22.222000000000001</v>
      </c>
      <c r="F11" s="17">
        <v>33.9</v>
      </c>
      <c r="G11" s="17">
        <v>0.89</v>
      </c>
      <c r="H11" s="17">
        <f>19+28.6819</f>
        <v>47.681899999999999</v>
      </c>
      <c r="I11" s="17">
        <v>68</v>
      </c>
      <c r="J11" s="17">
        <v>70</v>
      </c>
    </row>
    <row r="12" spans="1:10" s="11" customFormat="1" ht="19.5" customHeight="1">
      <c r="A12" s="18" t="s">
        <v>25</v>
      </c>
      <c r="B12" s="19" t="s">
        <v>26</v>
      </c>
      <c r="C12" s="17">
        <v>1.7749999999999999</v>
      </c>
      <c r="D12" s="17">
        <v>5.2679999999999998</v>
      </c>
      <c r="E12" s="17">
        <v>12.94</v>
      </c>
      <c r="F12" s="17">
        <v>9</v>
      </c>
      <c r="G12" s="20" t="s">
        <v>18</v>
      </c>
      <c r="H12" s="20">
        <f>0.45+7</f>
        <v>7.45</v>
      </c>
      <c r="I12" s="20">
        <v>8</v>
      </c>
      <c r="J12" s="20" t="s">
        <v>18</v>
      </c>
    </row>
    <row r="13" spans="1:10" s="11" customFormat="1" ht="23.25" customHeight="1">
      <c r="A13" s="18" t="s">
        <v>27</v>
      </c>
      <c r="B13" s="19" t="s">
        <v>28</v>
      </c>
      <c r="C13" s="17">
        <v>391</v>
      </c>
      <c r="D13" s="17">
        <v>1068.3</v>
      </c>
      <c r="E13" s="17">
        <f>32.489+887.884</f>
        <v>920.37300000000005</v>
      </c>
      <c r="F13" s="17">
        <v>711.4</v>
      </c>
      <c r="G13" s="17">
        <v>1002</v>
      </c>
      <c r="H13" s="20">
        <v>411</v>
      </c>
      <c r="I13" s="20">
        <v>909</v>
      </c>
      <c r="J13" s="20">
        <v>948</v>
      </c>
    </row>
    <row r="14" spans="1:10" s="11" customFormat="1" ht="22.5" customHeight="1">
      <c r="A14" s="18" t="s">
        <v>29</v>
      </c>
      <c r="B14" s="19" t="s">
        <v>30</v>
      </c>
      <c r="C14" s="17" t="s">
        <v>18</v>
      </c>
      <c r="D14" s="17" t="s">
        <v>18</v>
      </c>
      <c r="E14" s="17">
        <v>0.48199999999999998</v>
      </c>
      <c r="F14" s="20" t="s">
        <v>18</v>
      </c>
      <c r="G14" s="20" t="s">
        <v>18</v>
      </c>
      <c r="H14" s="20">
        <f>1.798+23</f>
        <v>24.798000000000002</v>
      </c>
      <c r="I14" s="20">
        <v>19</v>
      </c>
      <c r="J14" s="20">
        <v>2.4</v>
      </c>
    </row>
    <row r="15" spans="1:10" s="11" customFormat="1" ht="22.5" customHeight="1">
      <c r="A15" s="18" t="s">
        <v>31</v>
      </c>
      <c r="B15" s="19" t="s">
        <v>32</v>
      </c>
      <c r="C15" s="17">
        <v>12.14</v>
      </c>
      <c r="D15" s="17">
        <v>113</v>
      </c>
      <c r="E15" s="17">
        <v>209</v>
      </c>
      <c r="F15" s="17">
        <v>209.2</v>
      </c>
      <c r="G15" s="20">
        <v>1063</v>
      </c>
      <c r="H15" s="20">
        <f>302+54+27.52</f>
        <v>383.52</v>
      </c>
      <c r="I15" s="20">
        <v>804</v>
      </c>
      <c r="J15" s="20">
        <v>209</v>
      </c>
    </row>
    <row r="16" spans="1:10" s="21" customFormat="1" ht="24" customHeight="1">
      <c r="A16" s="18" t="s">
        <v>33</v>
      </c>
      <c r="B16" s="19" t="s">
        <v>34</v>
      </c>
      <c r="C16" s="20">
        <v>90.756</v>
      </c>
      <c r="D16" s="20">
        <v>245.41200000000001</v>
      </c>
      <c r="E16" s="20">
        <v>213</v>
      </c>
      <c r="F16" s="20">
        <v>329.8</v>
      </c>
      <c r="G16" s="20">
        <v>124</v>
      </c>
      <c r="H16" s="20">
        <v>164</v>
      </c>
      <c r="I16" s="20">
        <v>253.6</v>
      </c>
      <c r="J16" s="20">
        <v>308</v>
      </c>
    </row>
    <row r="17" spans="1:10" s="21" customFormat="1" ht="24" customHeight="1">
      <c r="A17" s="18" t="s">
        <v>35</v>
      </c>
      <c r="B17" s="19" t="s">
        <v>36</v>
      </c>
      <c r="C17" s="20" t="s">
        <v>18</v>
      </c>
      <c r="D17" s="20" t="s">
        <v>18</v>
      </c>
      <c r="E17" s="20" t="s">
        <v>18</v>
      </c>
      <c r="F17" s="20" t="s">
        <v>18</v>
      </c>
      <c r="G17" s="20">
        <v>71.3</v>
      </c>
      <c r="H17" s="17">
        <f>22.22+1</f>
        <v>23.22</v>
      </c>
      <c r="I17" s="17">
        <v>23.6</v>
      </c>
      <c r="J17" s="17">
        <v>14</v>
      </c>
    </row>
    <row r="18" spans="1:10" s="21" customFormat="1" ht="24" customHeight="1">
      <c r="A18" s="18" t="s">
        <v>37</v>
      </c>
      <c r="B18" s="19" t="s">
        <v>38</v>
      </c>
      <c r="C18" s="20" t="s">
        <v>18</v>
      </c>
      <c r="D18" s="20" t="s">
        <v>18</v>
      </c>
      <c r="E18" s="20" t="s">
        <v>18</v>
      </c>
      <c r="F18" s="20" t="s">
        <v>18</v>
      </c>
      <c r="G18" s="20" t="s">
        <v>18</v>
      </c>
      <c r="H18" s="20">
        <v>6</v>
      </c>
      <c r="I18" s="20">
        <v>8.9</v>
      </c>
      <c r="J18" s="20">
        <v>43</v>
      </c>
    </row>
    <row r="19" spans="1:10" s="21" customFormat="1" ht="24" customHeight="1">
      <c r="A19" s="18" t="s">
        <v>39</v>
      </c>
      <c r="B19" s="19" t="s">
        <v>40</v>
      </c>
      <c r="C19" s="20" t="s">
        <v>18</v>
      </c>
      <c r="D19" s="20" t="s">
        <v>18</v>
      </c>
      <c r="E19" s="20">
        <v>18.298999999999999</v>
      </c>
      <c r="F19" s="20" t="s">
        <v>18</v>
      </c>
      <c r="G19" s="20" t="s">
        <v>18</v>
      </c>
      <c r="H19" s="20" t="s">
        <v>18</v>
      </c>
      <c r="I19" s="20" t="s">
        <v>18</v>
      </c>
      <c r="J19" s="20" t="s">
        <v>18</v>
      </c>
    </row>
    <row r="20" spans="1:10" s="21" customFormat="1" ht="24" customHeight="1">
      <c r="A20" s="18" t="s">
        <v>41</v>
      </c>
      <c r="B20" s="19" t="s">
        <v>42</v>
      </c>
      <c r="C20" s="20" t="s">
        <v>18</v>
      </c>
      <c r="D20" s="20" t="s">
        <v>18</v>
      </c>
      <c r="E20" s="20" t="s">
        <v>18</v>
      </c>
      <c r="F20" s="20" t="s">
        <v>18</v>
      </c>
      <c r="G20" s="20">
        <v>1374.999</v>
      </c>
      <c r="H20" s="20" t="s">
        <v>18</v>
      </c>
      <c r="I20" s="20" t="s">
        <v>18</v>
      </c>
      <c r="J20" s="20" t="s">
        <v>18</v>
      </c>
    </row>
    <row r="21" spans="1:10" s="21" customFormat="1" ht="24" customHeight="1">
      <c r="A21" s="18" t="s">
        <v>43</v>
      </c>
      <c r="B21" s="19" t="s">
        <v>44</v>
      </c>
      <c r="C21" s="20" t="s">
        <v>18</v>
      </c>
      <c r="D21" s="20" t="s">
        <v>18</v>
      </c>
      <c r="E21" s="20" t="s">
        <v>18</v>
      </c>
      <c r="F21" s="20" t="s">
        <v>18</v>
      </c>
      <c r="G21" s="20" t="s">
        <v>18</v>
      </c>
      <c r="H21" s="20" t="s">
        <v>18</v>
      </c>
      <c r="I21" s="20">
        <v>20.6</v>
      </c>
      <c r="J21" s="20">
        <v>7</v>
      </c>
    </row>
    <row r="22" spans="1:10" s="21" customFormat="1" ht="24" customHeight="1">
      <c r="A22" s="18" t="s">
        <v>45</v>
      </c>
      <c r="B22" s="19" t="s">
        <v>46</v>
      </c>
      <c r="C22" s="20" t="s">
        <v>18</v>
      </c>
      <c r="D22" s="20" t="s">
        <v>18</v>
      </c>
      <c r="E22" s="20" t="s">
        <v>18</v>
      </c>
      <c r="F22" s="20" t="s">
        <v>18</v>
      </c>
      <c r="G22" s="20" t="s">
        <v>18</v>
      </c>
      <c r="H22" s="20">
        <v>3</v>
      </c>
      <c r="I22" s="20" t="s">
        <v>18</v>
      </c>
      <c r="J22" s="20">
        <v>2</v>
      </c>
    </row>
    <row r="23" spans="1:10" s="21" customFormat="1" ht="16.5" hidden="1" customHeight="1">
      <c r="A23" s="18"/>
      <c r="B23" s="19"/>
      <c r="C23" s="20"/>
      <c r="D23" s="20"/>
      <c r="E23" s="20"/>
      <c r="F23" s="20"/>
      <c r="G23" s="20"/>
      <c r="H23" s="20"/>
      <c r="I23" s="20"/>
      <c r="J23" s="20"/>
    </row>
    <row r="24" spans="1:10" s="25" customFormat="1" ht="18" customHeight="1">
      <c r="A24" s="22" t="s">
        <v>47</v>
      </c>
      <c r="B24" s="23"/>
      <c r="C24" s="24">
        <f>SUM(C6:C22)+1</f>
        <v>1134.2790000000002</v>
      </c>
      <c r="D24" s="24">
        <f>SUM(D6:D22)-1</f>
        <v>1826.38</v>
      </c>
      <c r="E24" s="24">
        <f>SUM(E6:E22)-2</f>
        <v>1611.7670000000001</v>
      </c>
      <c r="F24" s="24">
        <f>SUM(F6:F22)</f>
        <v>1412.2049999999999</v>
      </c>
      <c r="G24" s="24">
        <f>SUM(G6:G22)</f>
        <v>4009.2489999999998</v>
      </c>
      <c r="H24" s="24">
        <f>SUM(H6:H22)+1</f>
        <v>2544.8199</v>
      </c>
      <c r="I24" s="24">
        <f>SUM(I6:I22)+2-1</f>
        <v>2658.7</v>
      </c>
      <c r="J24" s="24">
        <f>SUM(J6:J22)</f>
        <v>1678.4</v>
      </c>
    </row>
    <row r="25" spans="1:10" ht="25.5" customHeight="1">
      <c r="A25" s="26" t="s">
        <v>48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11.25" customHeight="1">
      <c r="A26" s="27" t="s">
        <v>49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s="3" customFormat="1" ht="16.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s="3" customFormat="1" ht="23.25" customHeight="1">
      <c r="A28" s="1" t="s">
        <v>89</v>
      </c>
      <c r="B28" s="29"/>
      <c r="E28" s="30"/>
      <c r="F28" s="30"/>
    </row>
    <row r="29" spans="1:10" s="3" customFormat="1" ht="14.25" customHeight="1">
      <c r="A29" s="1" t="s">
        <v>0</v>
      </c>
      <c r="B29" s="29"/>
      <c r="C29" s="31"/>
      <c r="D29" s="31"/>
      <c r="E29" s="31"/>
      <c r="F29" s="31"/>
      <c r="G29" s="31"/>
      <c r="H29" s="31"/>
      <c r="I29" s="31"/>
      <c r="J29" s="31"/>
    </row>
    <row r="30" spans="1:10" s="32" customFormat="1" ht="12" customHeight="1">
      <c r="A30" s="5"/>
      <c r="B30" s="5"/>
      <c r="C30" s="5"/>
      <c r="D30" s="6"/>
      <c r="E30" s="6"/>
      <c r="F30" s="5"/>
      <c r="I30" s="33"/>
      <c r="J30" s="33" t="s">
        <v>1</v>
      </c>
    </row>
    <row r="31" spans="1:10" s="39" customFormat="1" ht="16.5" customHeight="1">
      <c r="A31" s="34" t="s">
        <v>50</v>
      </c>
      <c r="B31" s="35"/>
      <c r="C31" s="36" t="s">
        <v>4</v>
      </c>
      <c r="D31" s="37" t="s">
        <v>5</v>
      </c>
      <c r="E31" s="38" t="s">
        <v>6</v>
      </c>
      <c r="F31" s="38" t="s">
        <v>51</v>
      </c>
      <c r="G31" s="38" t="s">
        <v>8</v>
      </c>
      <c r="H31" s="38" t="s">
        <v>9</v>
      </c>
      <c r="I31" s="38" t="s">
        <v>10</v>
      </c>
      <c r="J31" s="38" t="s">
        <v>11</v>
      </c>
    </row>
    <row r="32" spans="1:10" s="25" customFormat="1" ht="16.5" customHeight="1">
      <c r="A32" s="40" t="s">
        <v>52</v>
      </c>
      <c r="B32" s="41"/>
      <c r="C32" s="42">
        <f>C33+C41+C63</f>
        <v>1133.704</v>
      </c>
      <c r="D32" s="42">
        <f>D33+D41+D63</f>
        <v>1825.7029999999997</v>
      </c>
      <c r="E32" s="42">
        <f>E33+E41+E63</f>
        <v>1612.22</v>
      </c>
      <c r="F32" s="42">
        <f>F33+F41+F63+1</f>
        <v>1412.15</v>
      </c>
      <c r="G32" s="42">
        <f>G33+G41+G63</f>
        <v>4009.1</v>
      </c>
      <c r="H32" s="42">
        <f>H33+H41+H63</f>
        <v>2544.9639999999999</v>
      </c>
      <c r="I32" s="42">
        <f>I33+I41+I63</f>
        <v>2658.9219999999996</v>
      </c>
      <c r="J32" s="42">
        <f>J33+J41+J63</f>
        <v>1678</v>
      </c>
    </row>
    <row r="33" spans="1:10" s="25" customFormat="1" ht="16.5" customHeight="1">
      <c r="A33" s="43" t="s">
        <v>53</v>
      </c>
      <c r="B33" s="44"/>
      <c r="C33" s="45">
        <v>13.042000000000002</v>
      </c>
      <c r="D33" s="46">
        <f t="shared" ref="D33:I33" si="0">D34+D39</f>
        <v>243.16899999999998</v>
      </c>
      <c r="E33" s="46">
        <f t="shared" si="0"/>
        <v>296.18</v>
      </c>
      <c r="F33" s="46">
        <f t="shared" si="0"/>
        <v>381.5</v>
      </c>
      <c r="G33" s="46">
        <f t="shared" si="0"/>
        <v>947.1</v>
      </c>
      <c r="H33" s="46">
        <f t="shared" si="0"/>
        <v>290.47099999999995</v>
      </c>
      <c r="I33" s="45">
        <f t="shared" si="0"/>
        <v>770.52699999999993</v>
      </c>
      <c r="J33" s="45">
        <f>J34+J39</f>
        <v>376</v>
      </c>
    </row>
    <row r="34" spans="1:10" s="25" customFormat="1" ht="16.5" customHeight="1">
      <c r="A34" s="47" t="s">
        <v>54</v>
      </c>
      <c r="B34" s="48"/>
      <c r="C34" s="49">
        <v>13.042000000000002</v>
      </c>
      <c r="D34" s="50">
        <v>148.74799999999999</v>
      </c>
      <c r="E34" s="49">
        <f>E35+E37</f>
        <v>283.47000000000003</v>
      </c>
      <c r="F34" s="49">
        <f>F35</f>
        <v>356.8</v>
      </c>
      <c r="G34" s="49">
        <v>881.1</v>
      </c>
      <c r="H34" s="49">
        <f>74+H35+3+0.2+1.4+0.8+0.195+20.649</f>
        <v>262.45799999999997</v>
      </c>
      <c r="I34" s="49">
        <f>I35+I37+I38</f>
        <v>740.26099999999997</v>
      </c>
      <c r="J34" s="49">
        <f>J35+J37+J38</f>
        <v>295</v>
      </c>
    </row>
    <row r="35" spans="1:10" s="25" customFormat="1" ht="16.5" customHeight="1">
      <c r="A35" s="47" t="s">
        <v>55</v>
      </c>
      <c r="B35" s="48"/>
      <c r="C35" s="49">
        <v>13.042000000000002</v>
      </c>
      <c r="D35" s="50">
        <v>148.74799999999999</v>
      </c>
      <c r="E35" s="49">
        <v>282.3</v>
      </c>
      <c r="F35" s="49">
        <v>356.8</v>
      </c>
      <c r="G35" s="49">
        <v>94</v>
      </c>
      <c r="H35" s="49">
        <v>162.214</v>
      </c>
      <c r="I35" s="49">
        <f>8.968+239+0.188+25.759+57.388+8.26+144.506+60.192+I36</f>
        <v>620.26099999999997</v>
      </c>
      <c r="J35" s="49">
        <v>286</v>
      </c>
    </row>
    <row r="36" spans="1:10" s="25" customFormat="1" ht="16.5" customHeight="1">
      <c r="A36" s="47" t="s">
        <v>56</v>
      </c>
      <c r="B36" s="48"/>
      <c r="C36" s="49">
        <v>1.9730000000000001</v>
      </c>
      <c r="D36" s="50">
        <v>65.108999999999995</v>
      </c>
      <c r="E36" s="49">
        <v>150.26</v>
      </c>
      <c r="F36" s="49">
        <v>288.3</v>
      </c>
      <c r="G36" s="49">
        <v>10.1</v>
      </c>
      <c r="H36" s="49">
        <f>31+9+3.88</f>
        <v>43.88</v>
      </c>
      <c r="I36" s="49">
        <v>76</v>
      </c>
      <c r="J36" s="49">
        <v>80.5</v>
      </c>
    </row>
    <row r="37" spans="1:10" s="25" customFormat="1" ht="16.5" customHeight="1">
      <c r="A37" s="47" t="s">
        <v>57</v>
      </c>
      <c r="B37" s="48"/>
      <c r="C37" s="51">
        <v>0</v>
      </c>
      <c r="D37" s="51">
        <v>0</v>
      </c>
      <c r="E37" s="52">
        <v>1.17</v>
      </c>
      <c r="F37" s="51">
        <v>0</v>
      </c>
      <c r="G37" s="49">
        <v>787</v>
      </c>
      <c r="H37" s="49">
        <f>28.249+23+10</f>
        <v>61.248999999999995</v>
      </c>
      <c r="I37" s="51">
        <v>0</v>
      </c>
      <c r="J37" s="49">
        <v>4</v>
      </c>
    </row>
    <row r="38" spans="1:10" s="25" customFormat="1" ht="16.5" customHeight="1">
      <c r="A38" s="47" t="s">
        <v>58</v>
      </c>
      <c r="B38" s="48"/>
      <c r="C38" s="53" t="s">
        <v>18</v>
      </c>
      <c r="D38" s="51" t="s">
        <v>18</v>
      </c>
      <c r="E38" s="51" t="s">
        <v>18</v>
      </c>
      <c r="F38" s="51" t="s">
        <v>18</v>
      </c>
      <c r="G38" s="51" t="s">
        <v>18</v>
      </c>
      <c r="H38" s="54">
        <v>39</v>
      </c>
      <c r="I38" s="54">
        <v>120</v>
      </c>
      <c r="J38" s="54">
        <v>5</v>
      </c>
    </row>
    <row r="39" spans="1:10" s="25" customFormat="1" ht="16.5" customHeight="1">
      <c r="A39" s="47" t="s">
        <v>59</v>
      </c>
      <c r="B39" s="48"/>
      <c r="C39" s="51" t="s">
        <v>18</v>
      </c>
      <c r="D39" s="50">
        <v>94.421000000000006</v>
      </c>
      <c r="E39" s="49">
        <f>E40</f>
        <v>12.71</v>
      </c>
      <c r="F39" s="49">
        <f>F40</f>
        <v>24.7</v>
      </c>
      <c r="G39" s="49">
        <v>66</v>
      </c>
      <c r="H39" s="49">
        <f>0.445+H40+2.388</f>
        <v>28.012999999999998</v>
      </c>
      <c r="I39" s="49">
        <f>24+I40</f>
        <v>30.265999999999998</v>
      </c>
      <c r="J39" s="49">
        <v>81</v>
      </c>
    </row>
    <row r="40" spans="1:10" s="25" customFormat="1" ht="16.5" customHeight="1">
      <c r="A40" s="47" t="s">
        <v>60</v>
      </c>
      <c r="B40" s="48"/>
      <c r="C40" s="51" t="s">
        <v>18</v>
      </c>
      <c r="D40" s="50">
        <v>94.421000000000006</v>
      </c>
      <c r="E40" s="49">
        <v>12.71</v>
      </c>
      <c r="F40" s="49">
        <v>24.7</v>
      </c>
      <c r="G40" s="49">
        <v>56</v>
      </c>
      <c r="H40" s="49">
        <f>1.18+1+23</f>
        <v>25.18</v>
      </c>
      <c r="I40" s="49">
        <v>6.266</v>
      </c>
      <c r="J40" s="49">
        <v>10</v>
      </c>
    </row>
    <row r="41" spans="1:10" s="25" customFormat="1" ht="16.5" customHeight="1">
      <c r="A41" s="55" t="s">
        <v>61</v>
      </c>
      <c r="B41" s="48"/>
      <c r="C41" s="45">
        <f t="shared" ref="C41:I41" si="1">C42+C51</f>
        <v>1005.755</v>
      </c>
      <c r="D41" s="45">
        <f t="shared" si="1"/>
        <v>1551.723</v>
      </c>
      <c r="E41" s="45">
        <f t="shared" si="1"/>
        <v>1316.04</v>
      </c>
      <c r="F41" s="45">
        <f t="shared" si="1"/>
        <v>1029.6500000000001</v>
      </c>
      <c r="G41" s="45">
        <f t="shared" si="1"/>
        <v>3062</v>
      </c>
      <c r="H41" s="45">
        <f t="shared" si="1"/>
        <v>2254.4929999999999</v>
      </c>
      <c r="I41" s="45">
        <f t="shared" si="1"/>
        <v>1888.3949999999998</v>
      </c>
      <c r="J41" s="45">
        <f>J42+J51</f>
        <v>1302</v>
      </c>
    </row>
    <row r="42" spans="1:10" s="25" customFormat="1" ht="16.5" customHeight="1">
      <c r="A42" s="47" t="s">
        <v>62</v>
      </c>
      <c r="B42" s="48"/>
      <c r="C42" s="49">
        <f t="shared" ref="C42:H42" si="2">C43+C44+C45+C46+C47+C48+C49+C50</f>
        <v>862.04899999999998</v>
      </c>
      <c r="D42" s="49">
        <f t="shared" si="2"/>
        <v>1186.0229999999999</v>
      </c>
      <c r="E42" s="49">
        <f t="shared" si="2"/>
        <v>589.54000000000008</v>
      </c>
      <c r="F42" s="49">
        <f t="shared" si="2"/>
        <v>669.3</v>
      </c>
      <c r="G42" s="49">
        <f t="shared" si="2"/>
        <v>1288.0000000000002</v>
      </c>
      <c r="H42" s="49">
        <f t="shared" si="2"/>
        <v>1406.7429999999999</v>
      </c>
      <c r="I42" s="49">
        <f>SUM(I43:I50)</f>
        <v>1537.1949999999997</v>
      </c>
      <c r="J42" s="49">
        <f>SUM(J43:J50)</f>
        <v>1077</v>
      </c>
    </row>
    <row r="43" spans="1:10" s="25" customFormat="1" ht="16.5" customHeight="1">
      <c r="A43" s="47" t="s">
        <v>63</v>
      </c>
      <c r="B43" s="48"/>
      <c r="C43" s="56">
        <v>0</v>
      </c>
      <c r="D43" s="56">
        <v>0</v>
      </c>
      <c r="E43" s="49">
        <v>4.47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</row>
    <row r="44" spans="1:10" s="25" customFormat="1" ht="16.5" customHeight="1">
      <c r="A44" s="47" t="s">
        <v>64</v>
      </c>
      <c r="B44" s="48"/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49">
        <v>39</v>
      </c>
      <c r="I44" s="49">
        <v>6.0620000000000003</v>
      </c>
      <c r="J44" s="49">
        <v>3</v>
      </c>
    </row>
    <row r="45" spans="1:10" s="25" customFormat="1" ht="16.5" customHeight="1">
      <c r="A45" s="47" t="s">
        <v>65</v>
      </c>
      <c r="B45" s="48"/>
      <c r="C45" s="49">
        <v>291.45299999999997</v>
      </c>
      <c r="D45" s="50">
        <v>267.36399999999998</v>
      </c>
      <c r="E45" s="49">
        <v>234.77</v>
      </c>
      <c r="F45" s="49">
        <v>95</v>
      </c>
      <c r="G45" s="49">
        <v>71.3</v>
      </c>
      <c r="H45" s="49">
        <f>40+48+54+45.897</f>
        <v>187.89699999999999</v>
      </c>
      <c r="I45" s="49">
        <v>151</v>
      </c>
      <c r="J45" s="49">
        <v>67</v>
      </c>
    </row>
    <row r="46" spans="1:10" s="25" customFormat="1" ht="16.5" customHeight="1">
      <c r="A46" s="47" t="s">
        <v>66</v>
      </c>
      <c r="B46" s="48"/>
      <c r="C46" s="49">
        <v>269.738</v>
      </c>
      <c r="D46" s="50">
        <v>146.17500000000001</v>
      </c>
      <c r="E46" s="49">
        <v>9.6</v>
      </c>
      <c r="F46" s="49">
        <v>9</v>
      </c>
      <c r="G46" s="49">
        <v>9</v>
      </c>
      <c r="H46" s="49">
        <f>586+84</f>
        <v>670</v>
      </c>
      <c r="I46" s="49">
        <v>78</v>
      </c>
      <c r="J46" s="49">
        <v>4</v>
      </c>
    </row>
    <row r="47" spans="1:10" s="25" customFormat="1" ht="16.5" customHeight="1">
      <c r="A47" s="47" t="s">
        <v>67</v>
      </c>
      <c r="B47" s="48"/>
      <c r="C47" s="49">
        <v>5.508</v>
      </c>
      <c r="D47" s="50">
        <v>127.434</v>
      </c>
      <c r="E47" s="49">
        <v>139.93</v>
      </c>
      <c r="F47" s="49">
        <v>86</v>
      </c>
      <c r="G47" s="49">
        <v>98.1</v>
      </c>
      <c r="H47" s="49">
        <f>64+2+1.358</f>
        <v>67.358000000000004</v>
      </c>
      <c r="I47" s="49">
        <v>55</v>
      </c>
      <c r="J47" s="49">
        <v>22</v>
      </c>
    </row>
    <row r="48" spans="1:10" s="25" customFormat="1" ht="16.5" customHeight="1">
      <c r="A48" s="47" t="s">
        <v>68</v>
      </c>
      <c r="B48" s="48"/>
      <c r="C48" s="49">
        <v>187.185</v>
      </c>
      <c r="D48" s="50">
        <v>175.42099999999999</v>
      </c>
      <c r="E48" s="49">
        <v>166.91</v>
      </c>
      <c r="F48" s="49">
        <v>209.9</v>
      </c>
      <c r="G48" s="49">
        <v>109</v>
      </c>
      <c r="H48" s="17">
        <f>20+57</f>
        <v>77</v>
      </c>
      <c r="I48" s="49">
        <v>5</v>
      </c>
      <c r="J48" s="49">
        <v>19</v>
      </c>
    </row>
    <row r="49" spans="1:10" s="25" customFormat="1" ht="16.5" customHeight="1">
      <c r="A49" s="47" t="s">
        <v>69</v>
      </c>
      <c r="B49" s="48"/>
      <c r="C49" s="49">
        <v>13.68</v>
      </c>
      <c r="D49" s="50">
        <v>35.116</v>
      </c>
      <c r="E49" s="49">
        <v>20.440000000000001</v>
      </c>
      <c r="F49" s="49">
        <v>70.400000000000006</v>
      </c>
      <c r="G49" s="49">
        <v>325.3</v>
      </c>
      <c r="H49" s="49">
        <f>12+13+0.15+23.858</f>
        <v>49.007999999999996</v>
      </c>
      <c r="I49" s="49">
        <v>77</v>
      </c>
      <c r="J49" s="49">
        <v>10</v>
      </c>
    </row>
    <row r="50" spans="1:10" s="25" customFormat="1" ht="16.5" customHeight="1">
      <c r="A50" s="47" t="s">
        <v>70</v>
      </c>
      <c r="B50" s="48"/>
      <c r="C50" s="49">
        <v>94.485000000000014</v>
      </c>
      <c r="D50" s="49">
        <v>434.51299999999998</v>
      </c>
      <c r="E50" s="49">
        <v>13.420000000000041</v>
      </c>
      <c r="F50" s="49">
        <v>198.99999999999997</v>
      </c>
      <c r="G50" s="49">
        <v>675.30000000000018</v>
      </c>
      <c r="H50" s="49">
        <v>316.48</v>
      </c>
      <c r="I50" s="49">
        <f>0.157+0.647+2.859+868+1.612+0.959+290.899</f>
        <v>1165.1329999999998</v>
      </c>
      <c r="J50" s="49">
        <v>952</v>
      </c>
    </row>
    <row r="51" spans="1:10" s="25" customFormat="1" ht="16.5" customHeight="1">
      <c r="A51" s="47" t="s">
        <v>71</v>
      </c>
      <c r="B51" s="48"/>
      <c r="C51" s="49">
        <v>143.70599999999999</v>
      </c>
      <c r="D51" s="50">
        <f t="shared" ref="D51:J51" si="3">D52+D62</f>
        <v>365.7</v>
      </c>
      <c r="E51" s="50">
        <f t="shared" si="3"/>
        <v>726.5</v>
      </c>
      <c r="F51" s="50">
        <f t="shared" si="3"/>
        <v>360.35</v>
      </c>
      <c r="G51" s="50">
        <f t="shared" si="3"/>
        <v>1774</v>
      </c>
      <c r="H51" s="50">
        <f t="shared" si="3"/>
        <v>847.75</v>
      </c>
      <c r="I51" s="50">
        <f t="shared" si="3"/>
        <v>351.2</v>
      </c>
      <c r="J51" s="49">
        <f t="shared" si="3"/>
        <v>225</v>
      </c>
    </row>
    <row r="52" spans="1:10" s="25" customFormat="1" ht="16.5" customHeight="1">
      <c r="A52" s="47" t="s">
        <v>72</v>
      </c>
      <c r="B52" s="48"/>
      <c r="C52" s="49">
        <f>134.39</f>
        <v>134.38999999999999</v>
      </c>
      <c r="D52" s="50">
        <v>331</v>
      </c>
      <c r="E52" s="50">
        <v>723</v>
      </c>
      <c r="F52" s="50">
        <v>349</v>
      </c>
      <c r="G52" s="50">
        <v>1774</v>
      </c>
      <c r="H52" s="50">
        <f>H53+H55</f>
        <v>820.75</v>
      </c>
      <c r="I52" s="50">
        <f>I53+I55</f>
        <v>306.2</v>
      </c>
      <c r="J52" s="49">
        <f>J53+J55</f>
        <v>190</v>
      </c>
    </row>
    <row r="53" spans="1:10" s="25" customFormat="1" ht="16.5" customHeight="1">
      <c r="A53" s="57" t="s">
        <v>73</v>
      </c>
      <c r="B53" s="58"/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49">
        <f>H54</f>
        <v>24.35</v>
      </c>
      <c r="I53" s="51">
        <f>I54</f>
        <v>0</v>
      </c>
      <c r="J53" s="49">
        <v>158</v>
      </c>
    </row>
    <row r="54" spans="1:10" s="25" customFormat="1" ht="16.5" customHeight="1">
      <c r="A54" s="57" t="s">
        <v>74</v>
      </c>
      <c r="B54" s="58"/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49">
        <f>15.97+8.38</f>
        <v>24.35</v>
      </c>
      <c r="I54" s="51">
        <v>0</v>
      </c>
      <c r="J54" s="49">
        <v>157</v>
      </c>
    </row>
    <row r="55" spans="1:10" s="25" customFormat="1" ht="16.5" customHeight="1">
      <c r="A55" s="47" t="s">
        <v>75</v>
      </c>
      <c r="B55" s="48"/>
      <c r="C55" s="49">
        <f t="shared" ref="C55:J55" si="4">C56+C59</f>
        <v>2</v>
      </c>
      <c r="D55" s="49">
        <f t="shared" si="4"/>
        <v>30.9</v>
      </c>
      <c r="E55" s="49">
        <f t="shared" si="4"/>
        <v>45.099999999999994</v>
      </c>
      <c r="F55" s="49">
        <f t="shared" si="4"/>
        <v>12</v>
      </c>
      <c r="G55" s="49">
        <f t="shared" si="4"/>
        <v>1702.8</v>
      </c>
      <c r="H55" s="49">
        <f t="shared" si="4"/>
        <v>796.4</v>
      </c>
      <c r="I55" s="49">
        <f t="shared" si="4"/>
        <v>306.2</v>
      </c>
      <c r="J55" s="49">
        <f t="shared" si="4"/>
        <v>32</v>
      </c>
    </row>
    <row r="56" spans="1:10" s="25" customFormat="1" ht="16.5" customHeight="1">
      <c r="A56" s="57" t="s">
        <v>76</v>
      </c>
      <c r="B56" s="58"/>
      <c r="C56" s="49">
        <v>2</v>
      </c>
      <c r="D56" s="50">
        <f>D57</f>
        <v>30.9</v>
      </c>
      <c r="E56" s="50">
        <f>E57</f>
        <v>27.4</v>
      </c>
      <c r="F56" s="50">
        <f>F57</f>
        <v>12</v>
      </c>
      <c r="G56" s="50">
        <f>G57</f>
        <v>1027</v>
      </c>
      <c r="H56" s="50">
        <f>H57+H58</f>
        <v>632</v>
      </c>
      <c r="I56" s="50">
        <f>I57+I58</f>
        <v>188</v>
      </c>
      <c r="J56" s="49">
        <v>1</v>
      </c>
    </row>
    <row r="57" spans="1:10" s="25" customFormat="1" ht="16.5" customHeight="1">
      <c r="A57" s="59" t="s">
        <v>77</v>
      </c>
      <c r="B57" s="48"/>
      <c r="C57" s="49"/>
      <c r="D57" s="50">
        <v>30.9</v>
      </c>
      <c r="E57" s="49">
        <v>27.4</v>
      </c>
      <c r="F57" s="49">
        <v>12</v>
      </c>
      <c r="G57" s="49">
        <v>1027</v>
      </c>
      <c r="H57" s="49">
        <v>16</v>
      </c>
      <c r="I57" s="49">
        <v>34.200000000000003</v>
      </c>
      <c r="J57" s="56">
        <v>0</v>
      </c>
    </row>
    <row r="58" spans="1:10" s="25" customFormat="1" ht="16.5" customHeight="1">
      <c r="A58" s="59" t="s">
        <v>78</v>
      </c>
      <c r="B58" s="48"/>
      <c r="C58" s="49"/>
      <c r="D58" s="51">
        <v>0</v>
      </c>
      <c r="E58" s="51">
        <v>0</v>
      </c>
      <c r="F58" s="51">
        <v>0</v>
      </c>
      <c r="G58" s="51">
        <v>0</v>
      </c>
      <c r="H58" s="49">
        <v>616</v>
      </c>
      <c r="I58" s="49">
        <v>153.80000000000001</v>
      </c>
      <c r="J58" s="49">
        <v>1</v>
      </c>
    </row>
    <row r="59" spans="1:10" s="25" customFormat="1" ht="16.5" customHeight="1">
      <c r="A59" s="57" t="s">
        <v>79</v>
      </c>
      <c r="B59" s="58"/>
      <c r="C59" s="51">
        <v>0</v>
      </c>
      <c r="D59" s="51">
        <v>0</v>
      </c>
      <c r="E59" s="49">
        <f>E60+E61</f>
        <v>17.7</v>
      </c>
      <c r="F59" s="51">
        <v>0</v>
      </c>
      <c r="G59" s="49">
        <f>G60+G61</f>
        <v>675.8</v>
      </c>
      <c r="H59" s="49">
        <f>H60+H61</f>
        <v>164.4</v>
      </c>
      <c r="I59" s="49">
        <f>I60+I61</f>
        <v>118.2</v>
      </c>
      <c r="J59" s="49">
        <f>J60+J61</f>
        <v>31</v>
      </c>
    </row>
    <row r="60" spans="1:10" s="25" customFormat="1" ht="16.5" customHeight="1">
      <c r="A60" s="59" t="s">
        <v>80</v>
      </c>
      <c r="B60" s="60"/>
      <c r="C60" s="61"/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0">
        <v>2.2000000000000002</v>
      </c>
      <c r="J60" s="49">
        <v>6</v>
      </c>
    </row>
    <row r="61" spans="1:10" s="25" customFormat="1" ht="16.5" customHeight="1">
      <c r="A61" s="59" t="s">
        <v>78</v>
      </c>
      <c r="B61" s="60"/>
      <c r="C61" s="61"/>
      <c r="D61" s="51">
        <v>0</v>
      </c>
      <c r="E61" s="49">
        <f>1.7+16</f>
        <v>17.7</v>
      </c>
      <c r="F61" s="51">
        <v>0</v>
      </c>
      <c r="G61" s="49">
        <f>23+36+616.8</f>
        <v>675.8</v>
      </c>
      <c r="H61" s="49">
        <v>164.4</v>
      </c>
      <c r="I61" s="49">
        <v>116</v>
      </c>
      <c r="J61" s="49">
        <f>12+13</f>
        <v>25</v>
      </c>
    </row>
    <row r="62" spans="1:10" s="25" customFormat="1" ht="16.5" customHeight="1">
      <c r="A62" s="62" t="s">
        <v>81</v>
      </c>
      <c r="B62" s="60"/>
      <c r="C62" s="61"/>
      <c r="D62" s="50">
        <v>34.700000000000003</v>
      </c>
      <c r="E62" s="50">
        <v>3.5</v>
      </c>
      <c r="F62" s="50">
        <v>11.35</v>
      </c>
      <c r="G62" s="51">
        <v>0</v>
      </c>
      <c r="H62" s="50">
        <v>27</v>
      </c>
      <c r="I62" s="50">
        <v>45</v>
      </c>
      <c r="J62" s="49">
        <v>35</v>
      </c>
    </row>
    <row r="63" spans="1:10" s="25" customFormat="1" ht="12.75" customHeight="1">
      <c r="A63" s="63" t="s">
        <v>82</v>
      </c>
      <c r="B63" s="64"/>
      <c r="C63" s="65">
        <v>114.907</v>
      </c>
      <c r="D63" s="66">
        <v>30.811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</row>
    <row r="64" spans="1:10" s="25" customFormat="1" ht="18" customHeight="1">
      <c r="A64" s="68" t="s">
        <v>83</v>
      </c>
      <c r="B64" s="69" t="s">
        <v>84</v>
      </c>
      <c r="C64" s="70"/>
      <c r="D64" s="70"/>
      <c r="E64" s="70" t="s">
        <v>85</v>
      </c>
      <c r="F64" s="70"/>
    </row>
    <row r="65" spans="1:6" s="25" customFormat="1" ht="13.5">
      <c r="A65" s="71" t="s">
        <v>86</v>
      </c>
      <c r="B65" s="69"/>
      <c r="C65" s="70"/>
      <c r="D65" s="70"/>
      <c r="E65" s="70"/>
      <c r="F65" s="70"/>
    </row>
    <row r="66" spans="1:6" ht="12">
      <c r="A66" s="71" t="s">
        <v>87</v>
      </c>
      <c r="E66" s="72"/>
      <c r="F66" s="72"/>
    </row>
    <row r="67" spans="1:6" ht="12">
      <c r="E67" s="72"/>
      <c r="F67" s="72"/>
    </row>
    <row r="68" spans="1:6" ht="12">
      <c r="E68" s="72"/>
      <c r="F68" s="72"/>
    </row>
    <row r="69" spans="1:6" ht="12">
      <c r="E69" s="72"/>
      <c r="F69" s="72"/>
    </row>
    <row r="70" spans="1:6" ht="12">
      <c r="E70" s="72"/>
      <c r="F70" s="72"/>
    </row>
    <row r="71" spans="1:6" ht="12">
      <c r="E71" s="72"/>
      <c r="F71" s="72"/>
    </row>
    <row r="72" spans="1:6" ht="12">
      <c r="E72" s="72"/>
      <c r="F72" s="72"/>
    </row>
    <row r="73" spans="1:6" ht="12">
      <c r="E73" s="72"/>
      <c r="F73" s="72"/>
    </row>
    <row r="74" spans="1:6" ht="12">
      <c r="E74" s="25"/>
      <c r="F74" s="25"/>
    </row>
    <row r="75" spans="1:6" ht="12">
      <c r="E75" s="25"/>
      <c r="F75" s="25"/>
    </row>
    <row r="76" spans="1:6" ht="12">
      <c r="E76" s="25"/>
      <c r="F76" s="25"/>
    </row>
    <row r="77" spans="1:6" ht="12">
      <c r="E77" s="25"/>
      <c r="F77" s="25"/>
    </row>
    <row r="78" spans="1:6" ht="12">
      <c r="E78" s="11"/>
      <c r="F78" s="11"/>
    </row>
    <row r="79" spans="1:6" ht="12">
      <c r="E79" s="11"/>
      <c r="F79" s="11"/>
    </row>
    <row r="80" spans="1:6" ht="12">
      <c r="E80" s="11"/>
      <c r="F80" s="11"/>
    </row>
  </sheetData>
  <mergeCells count="20">
    <mergeCell ref="A56:B56"/>
    <mergeCell ref="A59:B59"/>
    <mergeCell ref="A26:J26"/>
    <mergeCell ref="A31:B31"/>
    <mergeCell ref="A32:B32"/>
    <mergeCell ref="A33:B33"/>
    <mergeCell ref="A53:B53"/>
    <mergeCell ref="A54:B54"/>
    <mergeCell ref="G4:G5"/>
    <mergeCell ref="H4:H5"/>
    <mergeCell ref="I4:I5"/>
    <mergeCell ref="J4:J5"/>
    <mergeCell ref="A24:B24"/>
    <mergeCell ref="A25:J25"/>
    <mergeCell ref="A4:A5"/>
    <mergeCell ref="B4:B5"/>
    <mergeCell ref="C4:C5"/>
    <mergeCell ref="D4:D5"/>
    <mergeCell ref="E4:E5"/>
    <mergeCell ref="F4:F5"/>
  </mergeCells>
  <printOptions horizontalCentered="1" verticalCentered="1"/>
  <pageMargins left="0" right="0" top="0" bottom="0" header="0.31496062992125984" footer="0.1181102362204724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49a-b</vt:lpstr>
      <vt:lpstr>'49a-b'!Print_Area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dcterms:created xsi:type="dcterms:W3CDTF">2013-09-12T12:14:49Z</dcterms:created>
  <dcterms:modified xsi:type="dcterms:W3CDTF">2013-09-12T12:15:23Z</dcterms:modified>
</cp:coreProperties>
</file>