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835" windowHeight="8985"/>
  </bookViews>
  <sheets>
    <sheet name="51" sheetId="1" r:id="rId1"/>
  </sheets>
  <externalReferences>
    <externalReference r:id="rId2"/>
  </externalReferences>
  <definedNames>
    <definedName name="_xlnm.Database">'[1]Table-1'!#REF!</definedName>
    <definedName name="_xlnm.Print_Area" localSheetId="0">'51'!$A$1:$H$126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H87" i="1" l="1"/>
  <c r="G87" i="1"/>
  <c r="F87" i="1"/>
  <c r="E87" i="1"/>
  <c r="D87" i="1"/>
  <c r="H85" i="1"/>
  <c r="G85" i="1"/>
  <c r="F85" i="1"/>
  <c r="E85" i="1"/>
  <c r="D85" i="1"/>
  <c r="H120" i="1" l="1"/>
  <c r="H61" i="1"/>
  <c r="H62" i="1"/>
  <c r="H63" i="1"/>
  <c r="H64" i="1"/>
  <c r="H65" i="1"/>
  <c r="H67" i="1"/>
  <c r="H68" i="1"/>
  <c r="H69" i="1"/>
  <c r="H70" i="1"/>
  <c r="H71" i="1"/>
  <c r="H74" i="1"/>
  <c r="H75" i="1"/>
  <c r="H77" i="1"/>
  <c r="H78" i="1"/>
  <c r="H79" i="1"/>
  <c r="H82" i="1"/>
  <c r="H91" i="1"/>
  <c r="H92" i="1"/>
  <c r="H93" i="1"/>
  <c r="H94" i="1"/>
  <c r="H96" i="1"/>
  <c r="H97" i="1"/>
  <c r="H98" i="1"/>
  <c r="H99" i="1"/>
  <c r="H102" i="1"/>
  <c r="H103" i="1"/>
  <c r="H104" i="1"/>
  <c r="H105" i="1"/>
  <c r="H106" i="1"/>
  <c r="H107" i="1"/>
  <c r="H109" i="1"/>
  <c r="H110" i="1"/>
  <c r="H111" i="1"/>
  <c r="H112" i="1"/>
  <c r="H113" i="1"/>
  <c r="H114" i="1"/>
  <c r="H116" i="1"/>
  <c r="H117" i="1"/>
  <c r="H118" i="1"/>
  <c r="H119" i="1"/>
  <c r="H10" i="1"/>
  <c r="H11" i="1"/>
  <c r="H13" i="1"/>
  <c r="H14" i="1"/>
  <c r="H16" i="1"/>
  <c r="H17" i="1"/>
  <c r="H18" i="1"/>
  <c r="H22" i="1"/>
  <c r="H23" i="1"/>
  <c r="H24" i="1"/>
  <c r="H26" i="1"/>
  <c r="H27" i="1"/>
  <c r="H29" i="1"/>
  <c r="H30" i="1"/>
  <c r="H33" i="1"/>
  <c r="H34" i="1"/>
  <c r="H35" i="1"/>
  <c r="H37" i="1"/>
  <c r="H38" i="1"/>
  <c r="H40" i="1"/>
  <c r="H41" i="1"/>
  <c r="H44" i="1"/>
  <c r="H45" i="1"/>
  <c r="H46" i="1"/>
  <c r="H47" i="1"/>
  <c r="H48" i="1"/>
  <c r="H50" i="1"/>
  <c r="H51" i="1"/>
  <c r="H52" i="1"/>
  <c r="H53" i="1"/>
  <c r="H54" i="1"/>
  <c r="D9" i="1" l="1"/>
  <c r="E9" i="1"/>
  <c r="F9" i="1"/>
  <c r="G9" i="1"/>
  <c r="D12" i="1"/>
  <c r="E12" i="1"/>
  <c r="F12" i="1"/>
  <c r="G12" i="1"/>
  <c r="D15" i="1"/>
  <c r="E15" i="1"/>
  <c r="F15" i="1"/>
  <c r="G15" i="1"/>
  <c r="D21" i="1"/>
  <c r="E21" i="1"/>
  <c r="F21" i="1"/>
  <c r="G21" i="1"/>
  <c r="D25" i="1"/>
  <c r="E25" i="1"/>
  <c r="F25" i="1"/>
  <c r="G25" i="1"/>
  <c r="D28" i="1"/>
  <c r="E28" i="1"/>
  <c r="F28" i="1"/>
  <c r="G28" i="1"/>
  <c r="D32" i="1"/>
  <c r="E32" i="1"/>
  <c r="F32" i="1"/>
  <c r="G32" i="1"/>
  <c r="D36" i="1"/>
  <c r="E36" i="1"/>
  <c r="F36" i="1"/>
  <c r="G36" i="1"/>
  <c r="D39" i="1"/>
  <c r="E39" i="1"/>
  <c r="F39" i="1"/>
  <c r="G39" i="1"/>
  <c r="F43" i="1"/>
  <c r="G43" i="1"/>
  <c r="D49" i="1"/>
  <c r="E49" i="1"/>
  <c r="E43" i="1" s="1"/>
  <c r="E42" i="1" s="1"/>
  <c r="F49" i="1"/>
  <c r="G49" i="1"/>
  <c r="D66" i="1"/>
  <c r="E66" i="1"/>
  <c r="E60" i="1" s="1"/>
  <c r="F66" i="1"/>
  <c r="F60" i="1" s="1"/>
  <c r="G66" i="1"/>
  <c r="G60" i="1" s="1"/>
  <c r="D76" i="1"/>
  <c r="E76" i="1"/>
  <c r="F76" i="1"/>
  <c r="G76" i="1"/>
  <c r="G72" i="1" s="1"/>
  <c r="D73" i="1"/>
  <c r="E73" i="1"/>
  <c r="F73" i="1"/>
  <c r="F72" i="1" s="1"/>
  <c r="G73" i="1"/>
  <c r="D81" i="1"/>
  <c r="E81" i="1"/>
  <c r="F81" i="1"/>
  <c r="G81" i="1"/>
  <c r="D84" i="1"/>
  <c r="E84" i="1"/>
  <c r="F84" i="1"/>
  <c r="G84" i="1"/>
  <c r="D90" i="1"/>
  <c r="E90" i="1"/>
  <c r="F90" i="1"/>
  <c r="G90" i="1"/>
  <c r="D95" i="1"/>
  <c r="E95" i="1"/>
  <c r="E89" i="1" s="1"/>
  <c r="F95" i="1"/>
  <c r="F89" i="1" s="1"/>
  <c r="G95" i="1"/>
  <c r="D101" i="1"/>
  <c r="E101" i="1"/>
  <c r="F101" i="1"/>
  <c r="G101" i="1"/>
  <c r="G100" i="1" s="1"/>
  <c r="D108" i="1"/>
  <c r="E108" i="1"/>
  <c r="E100" i="1" s="1"/>
  <c r="F108" i="1"/>
  <c r="G108" i="1"/>
  <c r="D115" i="1"/>
  <c r="E115" i="1"/>
  <c r="F115" i="1"/>
  <c r="G115" i="1"/>
  <c r="G20" i="1" l="1"/>
  <c r="H108" i="1"/>
  <c r="G42" i="1"/>
  <c r="H66" i="1"/>
  <c r="H12" i="1"/>
  <c r="G31" i="1"/>
  <c r="E20" i="1"/>
  <c r="E19" i="1" s="1"/>
  <c r="E8" i="1" s="1"/>
  <c r="E7" i="1" s="1"/>
  <c r="F31" i="1"/>
  <c r="H49" i="1"/>
  <c r="H36" i="1"/>
  <c r="E31" i="1"/>
  <c r="F42" i="1"/>
  <c r="F100" i="1"/>
  <c r="F83" i="1" s="1"/>
  <c r="F80" i="1" s="1"/>
  <c r="G89" i="1"/>
  <c r="G83" i="1" s="1"/>
  <c r="G80" i="1" s="1"/>
  <c r="D89" i="1"/>
  <c r="H89" i="1" s="1"/>
  <c r="H90" i="1"/>
  <c r="H81" i="1"/>
  <c r="H28" i="1"/>
  <c r="D20" i="1"/>
  <c r="H21" i="1"/>
  <c r="F20" i="1"/>
  <c r="H95" i="1"/>
  <c r="H32" i="1"/>
  <c r="H115" i="1"/>
  <c r="H76" i="1"/>
  <c r="D60" i="1"/>
  <c r="H60" i="1" s="1"/>
  <c r="D43" i="1"/>
  <c r="H15" i="1"/>
  <c r="H9" i="1"/>
  <c r="H39" i="1"/>
  <c r="D100" i="1"/>
  <c r="H101" i="1"/>
  <c r="E83" i="1"/>
  <c r="E80" i="1" s="1"/>
  <c r="H73" i="1"/>
  <c r="D31" i="1"/>
  <c r="H31" i="1" s="1"/>
  <c r="H25" i="1"/>
  <c r="D72" i="1"/>
  <c r="H84" i="1"/>
  <c r="E72" i="1"/>
  <c r="E121" i="1" l="1"/>
  <c r="F19" i="1"/>
  <c r="F8" i="1" s="1"/>
  <c r="F7" i="1" s="1"/>
  <c r="F121" i="1" s="1"/>
  <c r="H100" i="1"/>
  <c r="H72" i="1"/>
  <c r="G19" i="1"/>
  <c r="G8" i="1" s="1"/>
  <c r="G7" i="1" s="1"/>
  <c r="G121" i="1" s="1"/>
  <c r="H20" i="1"/>
  <c r="D19" i="1"/>
  <c r="D42" i="1"/>
  <c r="H42" i="1" s="1"/>
  <c r="H43" i="1"/>
  <c r="D83" i="1"/>
  <c r="H83" i="1" s="1"/>
  <c r="D80" i="1"/>
  <c r="H19" i="1" l="1"/>
  <c r="D8" i="1"/>
  <c r="H80" i="1"/>
  <c r="H8" i="1" l="1"/>
  <c r="D7" i="1"/>
  <c r="D121" i="1" l="1"/>
  <c r="H7" i="1"/>
  <c r="H121" i="1" s="1"/>
</calcChain>
</file>

<file path=xl/sharedStrings.xml><?xml version="1.0" encoding="utf-8"?>
<sst xmlns="http://schemas.openxmlformats.org/spreadsheetml/2006/main" count="140" uniqueCount="88">
  <si>
    <r>
      <t xml:space="preserve">2012 </t>
    </r>
    <r>
      <rPr>
        <b/>
        <vertAlign val="superscript"/>
        <sz val="18"/>
        <rFont val="Times New Roman"/>
        <family val="1"/>
      </rPr>
      <t>1</t>
    </r>
  </si>
  <si>
    <r>
      <t>2013</t>
    </r>
    <r>
      <rPr>
        <b/>
        <vertAlign val="superscript"/>
        <sz val="18"/>
        <rFont val="Times New Roman"/>
        <family val="1"/>
      </rPr>
      <t xml:space="preserve"> 2</t>
    </r>
  </si>
  <si>
    <r>
      <t xml:space="preserve">2013 </t>
    </r>
    <r>
      <rPr>
        <b/>
        <vertAlign val="superscript"/>
        <sz val="18"/>
        <rFont val="Times New Roman"/>
        <family val="1"/>
      </rPr>
      <t>2</t>
    </r>
  </si>
  <si>
    <t xml:space="preserve">1st
Quarter </t>
  </si>
  <si>
    <t xml:space="preserve">2nd Quarter </t>
  </si>
  <si>
    <t xml:space="preserve">3rd 
Quarter </t>
  </si>
  <si>
    <t xml:space="preserve">4th Quarter 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</si>
  <si>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</si>
  <si>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</si>
  <si>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</si>
  <si>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</si>
  <si>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</si>
  <si>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</si>
  <si>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</si>
  <si>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</si>
  <si>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</si>
  <si>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</si>
  <si>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</si>
  <si>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</si>
  <si>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</si>
  <si>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</si>
  <si>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</si>
  <si>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</si>
  <si>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</si>
  <si>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</si>
  <si>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</si>
  <si>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</si>
  <si>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</si>
  <si>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</si>
  <si>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</si>
  <si>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</si>
  <si>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</si>
  <si>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</si>
  <si>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</si>
  <si>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</si>
  <si>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</si>
  <si>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</si>
  <si>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</si>
  <si>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</si>
  <si>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</si>
  <si>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</si>
  <si>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</si>
  <si>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</si>
  <si>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</si>
  <si>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</si>
  <si>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</si>
  <si>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</si>
  <si>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</si>
  <si>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</si>
  <si>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</si>
  <si>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</si>
  <si>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</si>
  <si>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</si>
  <si>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</si>
  <si>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</si>
  <si>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</si>
  <si>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</si>
  <si>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</si>
  <si>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</si>
  <si>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</si>
  <si>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</si>
  <si>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</si>
  <si>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</si>
  <si>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</si>
  <si>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</si>
  <si>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</si>
  <si>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</si>
  <si>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Other Investment </t>
  </si>
  <si>
    <t xml:space="preserve">     Assets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</si>
  <si>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</si>
  <si>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</si>
  <si>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</si>
  <si>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</si>
  <si>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</si>
  <si>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</si>
  <si>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</si>
  <si>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</si>
  <si>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</si>
  <si>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</si>
  <si>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</si>
  <si>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</si>
  <si>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</si>
  <si>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</si>
  <si>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</si>
  <si>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t>(Rs million)</t>
  </si>
  <si>
    <r>
      <rPr>
        <i/>
        <vertAlign val="superscript"/>
        <sz val="16"/>
        <rFont val="Times New Roman"/>
        <family val="1"/>
      </rPr>
      <t>2</t>
    </r>
    <r>
      <rPr>
        <i/>
        <sz val="16"/>
        <rFont val="Times New Roman"/>
        <family val="1"/>
      </rPr>
      <t xml:space="preserve"> Provisional.</t>
    </r>
  </si>
  <si>
    <t>Table 51: Balance of Payments - 2012 and 2013
(including GBC1s cross-border transactions)</t>
  </si>
  <si>
    <r>
      <t xml:space="preserve">1 </t>
    </r>
    <r>
      <rPr>
        <i/>
        <sz val="16"/>
        <rFont val="Times New Roman"/>
        <family val="1"/>
      </rPr>
      <t>Revised. For details on revised data, please refer to  the communiqué that has been released on the Bank's website: https://www.bom.mu/pdf/Communique/Communique_March_2014.pdf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</si>
</sst>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(* #,##0.00_);_(* \(#,##0.00\);_(* &quot;-&quot;??_);_(@_)"/>
    <numFmt numFmtId="167" formatCode="0.0000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24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  <font>
      <sz val="15"/>
      <color rgb="FFFF0000"/>
      <name val="Times New Roman"/>
      <family val="1"/>
    </font>
    <font>
      <i/>
      <sz val="15"/>
      <color rgb="FFFF0000"/>
      <name val="Times New Roman"/>
      <family val="1"/>
    </font>
    <font>
      <b/>
      <sz val="1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4" fillId="0" borderId="0" xfId="0" applyFont="1"/>
    <xf numFmtId="3" fontId="5" fillId="0" borderId="0" xfId="0" applyNumberFormat="1" applyFont="1"/>
    <xf numFmtId="0" fontId="6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164" fontId="8" fillId="0" borderId="1" xfId="0" applyNumberFormat="1" applyFont="1" applyBorder="1"/>
    <xf numFmtId="3" fontId="9" fillId="0" borderId="0" xfId="0" applyNumberFormat="1" applyFont="1" applyBorder="1" applyAlignment="1">
      <alignment horizontal="right"/>
    </xf>
    <xf numFmtId="165" fontId="5" fillId="0" borderId="0" xfId="0" applyNumberFormat="1" applyFont="1"/>
    <xf numFmtId="0" fontId="13" fillId="0" borderId="0" xfId="0" applyFont="1"/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10" fillId="2" borderId="14" xfId="2" applyFont="1" applyFill="1" applyBorder="1"/>
    <xf numFmtId="0" fontId="11" fillId="2" borderId="15" xfId="2" applyFont="1" applyFill="1" applyBorder="1" applyAlignment="1">
      <alignment horizontal="center" vertical="top" wrapText="1"/>
    </xf>
    <xf numFmtId="3" fontId="8" fillId="0" borderId="18" xfId="2" applyNumberFormat="1" applyFont="1" applyFill="1" applyBorder="1" applyAlignment="1"/>
    <xf numFmtId="0" fontId="11" fillId="0" borderId="19" xfId="0" applyFont="1" applyBorder="1"/>
    <xf numFmtId="164" fontId="11" fillId="0" borderId="17" xfId="0" applyNumberFormat="1" applyFont="1" applyBorder="1"/>
    <xf numFmtId="0" fontId="11" fillId="0" borderId="0" xfId="0" applyFont="1" applyBorder="1"/>
    <xf numFmtId="0" fontId="11" fillId="0" borderId="20" xfId="0" applyFont="1" applyBorder="1"/>
    <xf numFmtId="0" fontId="11" fillId="0" borderId="0" xfId="0" applyFont="1"/>
    <xf numFmtId="0" fontId="14" fillId="2" borderId="15" xfId="2" applyFont="1" applyFill="1" applyBorder="1"/>
    <xf numFmtId="3" fontId="8" fillId="0" borderId="19" xfId="0" applyNumberFormat="1" applyFont="1" applyBorder="1"/>
    <xf numFmtId="3" fontId="8" fillId="0" borderId="21" xfId="0" applyNumberFormat="1" applyFont="1" applyBorder="1"/>
    <xf numFmtId="3" fontId="8" fillId="0" borderId="0" xfId="0" applyNumberFormat="1" applyFont="1" applyBorder="1"/>
    <xf numFmtId="0" fontId="14" fillId="0" borderId="0" xfId="0" applyFont="1"/>
    <xf numFmtId="3" fontId="14" fillId="0" borderId="0" xfId="0" applyNumberFormat="1" applyFont="1"/>
    <xf numFmtId="0" fontId="11" fillId="2" borderId="15" xfId="2" applyFont="1" applyFill="1" applyBorder="1"/>
    <xf numFmtId="3" fontId="15" fillId="0" borderId="19" xfId="0" applyNumberFormat="1" applyFont="1" applyFill="1" applyBorder="1"/>
    <xf numFmtId="3" fontId="15" fillId="0" borderId="21" xfId="0" applyNumberFormat="1" applyFont="1" applyFill="1" applyBorder="1"/>
    <xf numFmtId="3" fontId="15" fillId="0" borderId="0" xfId="0" applyNumberFormat="1" applyFont="1" applyFill="1" applyBorder="1"/>
    <xf numFmtId="3" fontId="15" fillId="0" borderId="22" xfId="0" applyNumberFormat="1" applyFont="1" applyFill="1" applyBorder="1"/>
    <xf numFmtId="3" fontId="15" fillId="0" borderId="23" xfId="0" applyNumberFormat="1" applyFont="1" applyFill="1" applyBorder="1"/>
    <xf numFmtId="3" fontId="15" fillId="0" borderId="19" xfId="2" applyNumberFormat="1" applyFont="1" applyFill="1" applyBorder="1" applyAlignment="1"/>
    <xf numFmtId="3" fontId="15" fillId="0" borderId="21" xfId="2" applyNumberFormat="1" applyFont="1" applyFill="1" applyBorder="1" applyAlignment="1"/>
    <xf numFmtId="3" fontId="15" fillId="0" borderId="0" xfId="2" applyNumberFormat="1" applyFont="1" applyFill="1" applyBorder="1" applyAlignment="1"/>
    <xf numFmtId="3" fontId="15" fillId="0" borderId="22" xfId="2" applyNumberFormat="1" applyFont="1" applyFill="1" applyBorder="1" applyAlignment="1"/>
    <xf numFmtId="3" fontId="15" fillId="0" borderId="23" xfId="2" applyNumberFormat="1" applyFont="1" applyFill="1" applyBorder="1" applyAlignment="1"/>
    <xf numFmtId="0" fontId="16" fillId="2" borderId="14" xfId="2" applyFont="1" applyFill="1" applyBorder="1"/>
    <xf numFmtId="3" fontId="8" fillId="0" borderId="19" xfId="0" applyNumberFormat="1" applyFont="1" applyFill="1" applyBorder="1"/>
    <xf numFmtId="3" fontId="8" fillId="0" borderId="21" xfId="0" applyNumberFormat="1" applyFont="1" applyFill="1" applyBorder="1"/>
    <xf numFmtId="3" fontId="8" fillId="0" borderId="0" xfId="0" applyNumberFormat="1" applyFont="1" applyFill="1" applyBorder="1"/>
    <xf numFmtId="3" fontId="11" fillId="0" borderId="0" xfId="0" applyNumberFormat="1" applyFont="1"/>
    <xf numFmtId="0" fontId="17" fillId="2" borderId="14" xfId="2" applyFont="1" applyFill="1" applyBorder="1"/>
    <xf numFmtId="0" fontId="7" fillId="2" borderId="15" xfId="2" applyFont="1" applyFill="1" applyBorder="1"/>
    <xf numFmtId="3" fontId="9" fillId="0" borderId="19" xfId="2" applyNumberFormat="1" applyFont="1" applyFill="1" applyBorder="1" applyAlignment="1"/>
    <xf numFmtId="3" fontId="9" fillId="0" borderId="21" xfId="2" applyNumberFormat="1" applyFont="1" applyFill="1" applyBorder="1" applyAlignment="1"/>
    <xf numFmtId="3" fontId="9" fillId="0" borderId="0" xfId="2" applyNumberFormat="1" applyFont="1" applyFill="1" applyBorder="1" applyAlignment="1"/>
    <xf numFmtId="3" fontId="9" fillId="0" borderId="22" xfId="2" applyNumberFormat="1" applyFont="1" applyFill="1" applyBorder="1" applyAlignment="1"/>
    <xf numFmtId="3" fontId="9" fillId="0" borderId="23" xfId="2" applyNumberFormat="1" applyFont="1" applyFill="1" applyBorder="1" applyAlignment="1"/>
    <xf numFmtId="3" fontId="7" fillId="0" borderId="0" xfId="0" applyNumberFormat="1" applyFont="1"/>
    <xf numFmtId="0" fontId="7" fillId="0" borderId="0" xfId="0" applyFont="1"/>
    <xf numFmtId="3" fontId="9" fillId="0" borderId="19" xfId="0" applyNumberFormat="1" applyFont="1" applyFill="1" applyBorder="1"/>
    <xf numFmtId="3" fontId="9" fillId="0" borderId="21" xfId="0" applyNumberFormat="1" applyFont="1" applyFill="1" applyBorder="1"/>
    <xf numFmtId="3" fontId="9" fillId="0" borderId="0" xfId="0" applyNumberFormat="1" applyFont="1" applyFill="1" applyBorder="1"/>
    <xf numFmtId="3" fontId="9" fillId="0" borderId="22" xfId="0" applyNumberFormat="1" applyFont="1" applyFill="1" applyBorder="1"/>
    <xf numFmtId="3" fontId="9" fillId="0" borderId="23" xfId="0" applyNumberFormat="1" applyFont="1" applyFill="1" applyBorder="1"/>
    <xf numFmtId="0" fontId="6" fillId="2" borderId="14" xfId="2" applyFont="1" applyFill="1" applyBorder="1"/>
    <xf numFmtId="3" fontId="15" fillId="0" borderId="19" xfId="1" applyNumberFormat="1" applyFont="1" applyFill="1" applyBorder="1"/>
    <xf numFmtId="3" fontId="15" fillId="0" borderId="21" xfId="1" applyNumberFormat="1" applyFont="1" applyFill="1" applyBorder="1"/>
    <xf numFmtId="3" fontId="15" fillId="0" borderId="0" xfId="1" applyNumberFormat="1" applyFont="1" applyFill="1" applyBorder="1"/>
    <xf numFmtId="3" fontId="15" fillId="0" borderId="22" xfId="1" applyNumberFormat="1" applyFont="1" applyFill="1" applyBorder="1"/>
    <xf numFmtId="1" fontId="18" fillId="0" borderId="0" xfId="0" applyNumberFormat="1" applyFont="1"/>
    <xf numFmtId="0" fontId="15" fillId="0" borderId="0" xfId="0" applyFont="1" applyBorder="1"/>
    <xf numFmtId="3" fontId="15" fillId="0" borderId="0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17" fillId="0" borderId="0" xfId="0" applyFont="1"/>
    <xf numFmtId="0" fontId="8" fillId="2" borderId="32" xfId="2" applyFont="1" applyFill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top" wrapText="1"/>
    </xf>
    <xf numFmtId="3" fontId="15" fillId="0" borderId="18" xfId="0" applyNumberFormat="1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34" xfId="0" applyFont="1" applyBorder="1"/>
    <xf numFmtId="0" fontId="10" fillId="2" borderId="19" xfId="2" applyFont="1" applyFill="1" applyBorder="1"/>
    <xf numFmtId="3" fontId="15" fillId="0" borderId="19" xfId="0" applyNumberFormat="1" applyFont="1" applyBorder="1"/>
    <xf numFmtId="3" fontId="15" fillId="0" borderId="21" xfId="0" applyNumberFormat="1" applyFont="1" applyBorder="1"/>
    <xf numFmtId="3" fontId="15" fillId="0" borderId="22" xfId="0" applyNumberFormat="1" applyFont="1" applyBorder="1"/>
    <xf numFmtId="0" fontId="6" fillId="2" borderId="19" xfId="2" applyFont="1" applyFill="1" applyBorder="1"/>
    <xf numFmtId="3" fontId="8" fillId="0" borderId="19" xfId="2" applyNumberFormat="1" applyFont="1" applyBorder="1" applyAlignment="1"/>
    <xf numFmtId="3" fontId="8" fillId="0" borderId="21" xfId="2" applyNumberFormat="1" applyFont="1" applyBorder="1" applyAlignment="1"/>
    <xf numFmtId="3" fontId="8" fillId="0" borderId="0" xfId="2" applyNumberFormat="1" applyFont="1" applyBorder="1" applyAlignment="1"/>
    <xf numFmtId="0" fontId="15" fillId="0" borderId="19" xfId="0" applyFont="1" applyBorder="1"/>
    <xf numFmtId="0" fontId="15" fillId="0" borderId="21" xfId="0" applyFont="1" applyBorder="1"/>
    <xf numFmtId="0" fontId="15" fillId="0" borderId="22" xfId="0" applyFont="1" applyBorder="1"/>
    <xf numFmtId="0" fontId="10" fillId="2" borderId="24" xfId="2" applyFont="1" applyFill="1" applyBorder="1"/>
    <xf numFmtId="0" fontId="14" fillId="2" borderId="25" xfId="2" applyFont="1" applyFill="1" applyBorder="1"/>
    <xf numFmtId="0" fontId="15" fillId="0" borderId="28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29" xfId="0" applyFont="1" applyBorder="1"/>
    <xf numFmtId="164" fontId="13" fillId="0" borderId="0" xfId="0" applyNumberFormat="1" applyFont="1"/>
    <xf numFmtId="0" fontId="21" fillId="0" borderId="0" xfId="0" applyFont="1"/>
    <xf numFmtId="164" fontId="4" fillId="0" borderId="0" xfId="0" applyNumberFormat="1" applyFont="1"/>
    <xf numFmtId="3" fontId="15" fillId="0" borderId="0" xfId="0" applyNumberFormat="1" applyFont="1"/>
    <xf numFmtId="0" fontId="16" fillId="0" borderId="0" xfId="0" applyFont="1"/>
    <xf numFmtId="167" fontId="15" fillId="0" borderId="0" xfId="0" applyNumberFormat="1" applyFont="1"/>
    <xf numFmtId="167" fontId="4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3" fontId="22" fillId="0" borderId="0" xfId="0" applyNumberFormat="1" applyFont="1"/>
    <xf numFmtId="3" fontId="8" fillId="0" borderId="19" xfId="2" applyNumberFormat="1" applyFont="1" applyFill="1" applyBorder="1" applyAlignment="1"/>
    <xf numFmtId="3" fontId="8" fillId="0" borderId="21" xfId="2" applyNumberFormat="1" applyFont="1" applyFill="1" applyBorder="1" applyAlignment="1"/>
    <xf numFmtId="3" fontId="8" fillId="0" borderId="0" xfId="2" applyNumberFormat="1" applyFont="1" applyFill="1" applyBorder="1" applyAlignment="1"/>
    <xf numFmtId="0" fontId="6" fillId="2" borderId="24" xfId="2" applyFont="1" applyFill="1" applyBorder="1"/>
    <xf numFmtId="0" fontId="7" fillId="2" borderId="25" xfId="2" applyFont="1" applyFill="1" applyBorder="1"/>
    <xf numFmtId="3" fontId="9" fillId="0" borderId="27" xfId="0" applyNumberFormat="1" applyFont="1" applyFill="1" applyBorder="1"/>
    <xf numFmtId="3" fontId="9" fillId="0" borderId="1" xfId="0" applyNumberFormat="1" applyFont="1" applyFill="1" applyBorder="1"/>
    <xf numFmtId="3" fontId="9" fillId="0" borderId="28" xfId="0" applyNumberFormat="1" applyFont="1" applyFill="1" applyBorder="1"/>
    <xf numFmtId="3" fontId="9" fillId="0" borderId="29" xfId="0" applyNumberFormat="1" applyFont="1" applyFill="1" applyBorder="1"/>
    <xf numFmtId="3" fontId="15" fillId="0" borderId="23" xfId="0" applyNumberFormat="1" applyFont="1" applyBorder="1"/>
    <xf numFmtId="3" fontId="9" fillId="0" borderId="19" xfId="0" applyNumberFormat="1" applyFont="1" applyBorder="1"/>
    <xf numFmtId="3" fontId="9" fillId="0" borderId="21" xfId="0" applyNumberFormat="1" applyFont="1" applyBorder="1"/>
    <xf numFmtId="3" fontId="9" fillId="0" borderId="22" xfId="0" applyNumberFormat="1" applyFont="1" applyBorder="1"/>
    <xf numFmtId="3" fontId="9" fillId="0" borderId="23" xfId="0" applyNumberFormat="1" applyFont="1" applyBorder="1"/>
    <xf numFmtId="3" fontId="15" fillId="0" borderId="19" xfId="2" applyNumberFormat="1" applyFont="1" applyBorder="1" applyAlignment="1"/>
    <xf numFmtId="3" fontId="15" fillId="0" borderId="21" xfId="2" applyNumberFormat="1" applyFont="1" applyBorder="1" applyAlignment="1"/>
    <xf numFmtId="3" fontId="9" fillId="0" borderId="23" xfId="2" applyNumberFormat="1" applyFont="1" applyBorder="1" applyAlignment="1"/>
    <xf numFmtId="3" fontId="15" fillId="0" borderId="23" xfId="1" applyNumberFormat="1" applyFont="1" applyFill="1" applyBorder="1"/>
    <xf numFmtId="0" fontId="15" fillId="0" borderId="23" xfId="0" applyFont="1" applyBorder="1"/>
    <xf numFmtId="3" fontId="8" fillId="0" borderId="22" xfId="0" applyNumberFormat="1" applyFont="1" applyBorder="1"/>
    <xf numFmtId="3" fontId="8" fillId="0" borderId="22" xfId="0" applyNumberFormat="1" applyFont="1" applyFill="1" applyBorder="1"/>
    <xf numFmtId="3" fontId="8" fillId="0" borderId="22" xfId="2" applyNumberFormat="1" applyFont="1" applyFill="1" applyBorder="1" applyAlignment="1"/>
    <xf numFmtId="3" fontId="8" fillId="0" borderId="22" xfId="2" applyNumberFormat="1" applyFont="1" applyBorder="1" applyAlignment="1"/>
    <xf numFmtId="0" fontId="8" fillId="0" borderId="28" xfId="2" applyFont="1" applyFill="1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0" fillId="2" borderId="2" xfId="2" applyFont="1" applyFill="1" applyBorder="1" applyAlignment="1">
      <alignment horizontal="center"/>
    </xf>
    <xf numFmtId="0" fontId="10" fillId="2" borderId="8" xfId="2" applyFont="1" applyFill="1" applyBorder="1" applyAlignment="1">
      <alignment horizontal="center"/>
    </xf>
    <xf numFmtId="0" fontId="11" fillId="2" borderId="3" xfId="2" applyFont="1" applyFill="1" applyBorder="1" applyAlignment="1">
      <alignment horizontal="center" vertical="top" wrapText="1"/>
    </xf>
    <xf numFmtId="0" fontId="11" fillId="2" borderId="9" xfId="2" applyFont="1" applyFill="1" applyBorder="1" applyAlignment="1">
      <alignment horizontal="center" vertical="top" wrapText="1"/>
    </xf>
    <xf numFmtId="0" fontId="8" fillId="2" borderId="7" xfId="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20" fillId="0" borderId="30" xfId="2" applyFont="1" applyBorder="1" applyAlignment="1">
      <alignment wrapText="1"/>
    </xf>
    <xf numFmtId="0" fontId="20" fillId="0" borderId="0" xfId="2" applyFont="1" applyBorder="1" applyAlignment="1">
      <alignment wrapText="1"/>
    </xf>
    <xf numFmtId="0" fontId="21" fillId="0" borderId="3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14" fillId="2" borderId="31" xfId="2" applyFont="1" applyFill="1" applyBorder="1" applyAlignment="1">
      <alignment horizontal="center"/>
    </xf>
    <xf numFmtId="0" fontId="14" fillId="2" borderId="13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Quarterly BOP 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0"/>
  <sheetViews>
    <sheetView tabSelected="1" topLeftCell="A106" zoomScale="64" zoomScaleNormal="64" zoomScaleSheetLayoutView="67" workbookViewId="0">
      <selection activeCell="A123" sqref="A123:E124"/>
    </sheetView>
  </sheetViews>
  <sheetFormatPr defaultRowHeight="19.5" x14ac:dyDescent="0.3"/>
  <cols>
    <col min="1" max="1" width="4.85546875" style="97" customWidth="1"/>
    <col min="2" max="2" width="56.5703125" style="20" customWidth="1"/>
    <col min="3" max="4" width="17.5703125" style="1" customWidth="1"/>
    <col min="5" max="5" width="17.5703125" style="95" customWidth="1"/>
    <col min="6" max="8" width="17.5703125" style="1" customWidth="1"/>
    <col min="9" max="9" width="16.28515625" style="1" customWidth="1"/>
    <col min="10" max="10" width="12" style="1" customWidth="1"/>
    <col min="11" max="22" width="16.28515625" style="1" customWidth="1"/>
    <col min="23" max="16384" width="9.140625" style="1"/>
  </cols>
  <sheetData>
    <row r="1" spans="1:10" ht="31.5" customHeight="1" x14ac:dyDescent="0.2">
      <c r="A1" s="128" t="s">
        <v>86</v>
      </c>
      <c r="B1" s="129"/>
      <c r="C1" s="130"/>
      <c r="D1" s="130"/>
      <c r="E1" s="130"/>
      <c r="F1" s="130"/>
      <c r="G1" s="130"/>
    </row>
    <row r="2" spans="1:10" ht="30.75" customHeight="1" x14ac:dyDescent="0.25">
      <c r="A2" s="129"/>
      <c r="B2" s="129"/>
      <c r="C2" s="130"/>
      <c r="D2" s="130"/>
      <c r="E2" s="130"/>
      <c r="F2" s="130"/>
      <c r="G2" s="130"/>
      <c r="H2" s="2"/>
      <c r="I2" s="2"/>
    </row>
    <row r="3" spans="1:10" ht="51" customHeight="1" thickBot="1" x14ac:dyDescent="0.4">
      <c r="A3" s="3"/>
      <c r="B3" s="4"/>
      <c r="C3" s="5"/>
      <c r="D3" s="6"/>
      <c r="E3" s="6"/>
      <c r="F3" s="6"/>
      <c r="G3" s="6"/>
      <c r="H3" s="6" t="s">
        <v>84</v>
      </c>
      <c r="I3" s="7"/>
    </row>
    <row r="4" spans="1:10" s="8" customFormat="1" ht="45.75" customHeight="1" x14ac:dyDescent="0.3">
      <c r="A4" s="131"/>
      <c r="B4" s="133"/>
      <c r="C4" s="135" t="s">
        <v>0</v>
      </c>
      <c r="D4" s="137" t="s">
        <v>1</v>
      </c>
      <c r="E4" s="138"/>
      <c r="F4" s="138"/>
      <c r="G4" s="139"/>
      <c r="H4" s="135" t="s">
        <v>2</v>
      </c>
    </row>
    <row r="5" spans="1:10" s="8" customFormat="1" ht="79.5" customHeight="1" x14ac:dyDescent="0.3">
      <c r="A5" s="132"/>
      <c r="B5" s="134"/>
      <c r="C5" s="136"/>
      <c r="D5" s="9" t="s">
        <v>3</v>
      </c>
      <c r="E5" s="11" t="s">
        <v>4</v>
      </c>
      <c r="F5" s="10" t="s">
        <v>5</v>
      </c>
      <c r="G5" s="12" t="s">
        <v>6</v>
      </c>
      <c r="H5" s="136"/>
    </row>
    <row r="6" spans="1:10" s="20" customFormat="1" ht="13.5" customHeight="1" x14ac:dyDescent="0.3">
      <c r="A6" s="13"/>
      <c r="B6" s="14"/>
      <c r="C6" s="15"/>
      <c r="D6" s="16"/>
      <c r="E6" s="17"/>
      <c r="F6" s="18"/>
      <c r="G6" s="19"/>
      <c r="H6" s="15"/>
    </row>
    <row r="7" spans="1:10" s="25" customFormat="1" ht="27.75" customHeight="1" x14ac:dyDescent="0.3">
      <c r="A7" s="13" t="s">
        <v>7</v>
      </c>
      <c r="B7" s="21" t="s">
        <v>8</v>
      </c>
      <c r="C7" s="22">
        <v>-25058.963930207574</v>
      </c>
      <c r="D7" s="22">
        <f t="shared" ref="D7:G7" si="0">D8+D42+D72</f>
        <v>-7301.0829999999987</v>
      </c>
      <c r="E7" s="23">
        <f t="shared" si="0"/>
        <v>-7481</v>
      </c>
      <c r="F7" s="23">
        <f t="shared" si="0"/>
        <v>-11987</v>
      </c>
      <c r="G7" s="24">
        <f t="shared" si="0"/>
        <v>-9418</v>
      </c>
      <c r="H7" s="123">
        <f>D7+E7+F7+G7</f>
        <v>-36187.082999999999</v>
      </c>
      <c r="J7" s="26"/>
    </row>
    <row r="8" spans="1:10" s="25" customFormat="1" ht="27.75" customHeight="1" x14ac:dyDescent="0.3">
      <c r="A8" s="13" t="s">
        <v>9</v>
      </c>
      <c r="B8" s="21" t="s">
        <v>10</v>
      </c>
      <c r="C8" s="22">
        <v>-44977.370930207573</v>
      </c>
      <c r="D8" s="22">
        <f t="shared" ref="D8:G8" si="1">D9+D19</f>
        <v>-9509</v>
      </c>
      <c r="E8" s="23">
        <f t="shared" si="1"/>
        <v>-8270</v>
      </c>
      <c r="F8" s="23">
        <f t="shared" si="1"/>
        <v>-15573</v>
      </c>
      <c r="G8" s="24">
        <f t="shared" si="1"/>
        <v>-14745</v>
      </c>
      <c r="H8" s="123">
        <f t="shared" ref="H8:H54" si="2">D8+E8+F8+G8</f>
        <v>-48097</v>
      </c>
    </row>
    <row r="9" spans="1:10" s="25" customFormat="1" ht="27.75" customHeight="1" x14ac:dyDescent="0.3">
      <c r="A9" s="13"/>
      <c r="B9" s="21" t="s">
        <v>11</v>
      </c>
      <c r="C9" s="22">
        <v>-73813</v>
      </c>
      <c r="D9" s="22">
        <f t="shared" ref="D9:G9" si="3">D10+D11</f>
        <v>-15639</v>
      </c>
      <c r="E9" s="23">
        <f t="shared" si="3"/>
        <v>-14973</v>
      </c>
      <c r="F9" s="23">
        <f t="shared" si="3"/>
        <v>-17515</v>
      </c>
      <c r="G9" s="24">
        <f t="shared" si="3"/>
        <v>-21463</v>
      </c>
      <c r="H9" s="123">
        <f t="shared" si="2"/>
        <v>-69590</v>
      </c>
    </row>
    <row r="10" spans="1:10" s="20" customFormat="1" ht="27.75" customHeight="1" x14ac:dyDescent="0.35">
      <c r="A10" s="13"/>
      <c r="B10" s="27" t="s">
        <v>12</v>
      </c>
      <c r="C10" s="31">
        <v>79658</v>
      </c>
      <c r="D10" s="30">
        <v>20361</v>
      </c>
      <c r="E10" s="29">
        <v>21746</v>
      </c>
      <c r="F10" s="29">
        <v>22481</v>
      </c>
      <c r="G10" s="32">
        <v>23560</v>
      </c>
      <c r="H10" s="31">
        <f t="shared" si="2"/>
        <v>88148</v>
      </c>
    </row>
    <row r="11" spans="1:10" s="20" customFormat="1" ht="27.75" customHeight="1" x14ac:dyDescent="0.35">
      <c r="A11" s="13"/>
      <c r="B11" s="27" t="s">
        <v>13</v>
      </c>
      <c r="C11" s="36">
        <v>-153471</v>
      </c>
      <c r="D11" s="35">
        <v>-36000</v>
      </c>
      <c r="E11" s="34">
        <v>-36719</v>
      </c>
      <c r="F11" s="34">
        <v>-39996</v>
      </c>
      <c r="G11" s="37">
        <v>-45023</v>
      </c>
      <c r="H11" s="36">
        <f t="shared" si="2"/>
        <v>-157738</v>
      </c>
    </row>
    <row r="12" spans="1:10" s="20" customFormat="1" ht="27.75" customHeight="1" x14ac:dyDescent="0.35">
      <c r="A12" s="13"/>
      <c r="B12" s="27" t="s">
        <v>14</v>
      </c>
      <c r="C12" s="28">
        <v>-82428</v>
      </c>
      <c r="D12" s="28">
        <f t="shared" ref="D12:G12" si="4">D13+D14</f>
        <v>-18762</v>
      </c>
      <c r="E12" s="29">
        <f t="shared" si="4"/>
        <v>-18461</v>
      </c>
      <c r="F12" s="29">
        <f t="shared" si="4"/>
        <v>-20609</v>
      </c>
      <c r="G12" s="30">
        <f t="shared" si="4"/>
        <v>-24798</v>
      </c>
      <c r="H12" s="31">
        <f t="shared" si="2"/>
        <v>-82630</v>
      </c>
    </row>
    <row r="13" spans="1:10" s="20" customFormat="1" ht="27.75" customHeight="1" x14ac:dyDescent="0.35">
      <c r="A13" s="13"/>
      <c r="B13" s="27" t="s">
        <v>15</v>
      </c>
      <c r="C13" s="31">
        <v>67371</v>
      </c>
      <c r="D13" s="30">
        <v>16491</v>
      </c>
      <c r="E13" s="29">
        <v>17553</v>
      </c>
      <c r="F13" s="29">
        <v>18522</v>
      </c>
      <c r="G13" s="32">
        <v>19401</v>
      </c>
      <c r="H13" s="31">
        <f t="shared" si="2"/>
        <v>71967</v>
      </c>
    </row>
    <row r="14" spans="1:10" s="20" customFormat="1" ht="27.75" customHeight="1" x14ac:dyDescent="0.35">
      <c r="A14" s="13"/>
      <c r="B14" s="27" t="s">
        <v>16</v>
      </c>
      <c r="C14" s="31">
        <v>-149799</v>
      </c>
      <c r="D14" s="30">
        <v>-35253</v>
      </c>
      <c r="E14" s="29">
        <v>-36014</v>
      </c>
      <c r="F14" s="29">
        <v>-39131</v>
      </c>
      <c r="G14" s="32">
        <v>-44199</v>
      </c>
      <c r="H14" s="31">
        <f t="shared" si="2"/>
        <v>-154597</v>
      </c>
    </row>
    <row r="15" spans="1:10" s="20" customFormat="1" ht="27.75" customHeight="1" x14ac:dyDescent="0.35">
      <c r="A15" s="38"/>
      <c r="B15" s="27" t="s">
        <v>17</v>
      </c>
      <c r="C15" s="33">
        <v>8615</v>
      </c>
      <c r="D15" s="33">
        <f t="shared" ref="D15:G15" si="5">D16+D17</f>
        <v>3123</v>
      </c>
      <c r="E15" s="34">
        <f t="shared" si="5"/>
        <v>3488</v>
      </c>
      <c r="F15" s="34">
        <f t="shared" si="5"/>
        <v>3094</v>
      </c>
      <c r="G15" s="35">
        <f t="shared" si="5"/>
        <v>3335</v>
      </c>
      <c r="H15" s="36">
        <f t="shared" si="2"/>
        <v>13040</v>
      </c>
    </row>
    <row r="16" spans="1:10" s="20" customFormat="1" ht="27.75" customHeight="1" x14ac:dyDescent="0.35">
      <c r="A16" s="13"/>
      <c r="B16" s="27" t="s">
        <v>15</v>
      </c>
      <c r="C16" s="31">
        <v>12287</v>
      </c>
      <c r="D16" s="30">
        <v>3870</v>
      </c>
      <c r="E16" s="29">
        <v>4193</v>
      </c>
      <c r="F16" s="29">
        <v>3959</v>
      </c>
      <c r="G16" s="32">
        <v>4159</v>
      </c>
      <c r="H16" s="31">
        <f t="shared" si="2"/>
        <v>16181</v>
      </c>
    </row>
    <row r="17" spans="1:16" s="20" customFormat="1" ht="27.75" customHeight="1" x14ac:dyDescent="0.35">
      <c r="A17" s="13"/>
      <c r="B17" s="27" t="s">
        <v>16</v>
      </c>
      <c r="C17" s="36">
        <v>-3672</v>
      </c>
      <c r="D17" s="35">
        <v>-747</v>
      </c>
      <c r="E17" s="34">
        <v>-705</v>
      </c>
      <c r="F17" s="34">
        <v>-865</v>
      </c>
      <c r="G17" s="37">
        <v>-824</v>
      </c>
      <c r="H17" s="36">
        <f t="shared" si="2"/>
        <v>-3141</v>
      </c>
    </row>
    <row r="18" spans="1:16" s="20" customFormat="1" ht="27.75" customHeight="1" x14ac:dyDescent="0.35">
      <c r="A18" s="13"/>
      <c r="B18" s="27" t="s">
        <v>18</v>
      </c>
      <c r="C18" s="31">
        <v>-736</v>
      </c>
      <c r="D18" s="30">
        <v>-136</v>
      </c>
      <c r="E18" s="29">
        <v>-124</v>
      </c>
      <c r="F18" s="29">
        <v>-208</v>
      </c>
      <c r="G18" s="32">
        <v>-201</v>
      </c>
      <c r="H18" s="31">
        <f t="shared" si="2"/>
        <v>-669</v>
      </c>
    </row>
    <row r="19" spans="1:16" s="25" customFormat="1" ht="27.75" customHeight="1" x14ac:dyDescent="0.3">
      <c r="A19" s="13"/>
      <c r="B19" s="21" t="s">
        <v>19</v>
      </c>
      <c r="C19" s="39">
        <v>28837.629069792427</v>
      </c>
      <c r="D19" s="39">
        <f t="shared" ref="D19:G19" si="6">D20+D31</f>
        <v>6130</v>
      </c>
      <c r="E19" s="40">
        <f t="shared" si="6"/>
        <v>6703</v>
      </c>
      <c r="F19" s="40">
        <f t="shared" si="6"/>
        <v>1942</v>
      </c>
      <c r="G19" s="41">
        <f t="shared" si="6"/>
        <v>6718</v>
      </c>
      <c r="H19" s="124">
        <f t="shared" si="2"/>
        <v>21493</v>
      </c>
      <c r="J19" s="20"/>
      <c r="K19" s="42"/>
      <c r="L19" s="42"/>
      <c r="M19" s="26"/>
    </row>
    <row r="20" spans="1:16" s="20" customFormat="1" ht="27.75" customHeight="1" x14ac:dyDescent="0.35">
      <c r="A20" s="13"/>
      <c r="B20" s="27" t="s">
        <v>20</v>
      </c>
      <c r="C20" s="33">
        <v>102212.62906979243</v>
      </c>
      <c r="D20" s="33">
        <f t="shared" ref="D20:G20" si="7">D21+D25+D28</f>
        <v>26150</v>
      </c>
      <c r="E20" s="34">
        <f t="shared" si="7"/>
        <v>27880</v>
      </c>
      <c r="F20" s="34">
        <f t="shared" si="7"/>
        <v>22390</v>
      </c>
      <c r="G20" s="35">
        <f t="shared" si="7"/>
        <v>28226</v>
      </c>
      <c r="H20" s="36">
        <f t="shared" si="2"/>
        <v>104646</v>
      </c>
      <c r="I20" s="42"/>
      <c r="J20" s="42"/>
      <c r="K20" s="42"/>
      <c r="L20" s="42"/>
      <c r="M20" s="26"/>
      <c r="N20" s="42"/>
      <c r="O20" s="42"/>
      <c r="P20" s="42"/>
    </row>
    <row r="21" spans="1:16" s="20" customFormat="1" ht="27.75" customHeight="1" x14ac:dyDescent="0.35">
      <c r="A21" s="13"/>
      <c r="B21" s="27" t="s">
        <v>21</v>
      </c>
      <c r="C21" s="28">
        <v>11567</v>
      </c>
      <c r="D21" s="28">
        <f t="shared" ref="D21:G21" si="8">D22+D23+D24</f>
        <v>2855</v>
      </c>
      <c r="E21" s="29">
        <f t="shared" si="8"/>
        <v>2339</v>
      </c>
      <c r="F21" s="29">
        <f t="shared" si="8"/>
        <v>2652</v>
      </c>
      <c r="G21" s="30">
        <f t="shared" si="8"/>
        <v>3172</v>
      </c>
      <c r="H21" s="31">
        <f t="shared" si="2"/>
        <v>11018</v>
      </c>
      <c r="I21" s="42"/>
      <c r="J21" s="42"/>
      <c r="K21" s="42"/>
      <c r="L21" s="42"/>
      <c r="M21" s="26"/>
      <c r="N21" s="42"/>
      <c r="O21" s="42"/>
      <c r="P21" s="42"/>
    </row>
    <row r="22" spans="1:16" s="51" customFormat="1" ht="27.75" customHeight="1" x14ac:dyDescent="0.35">
      <c r="A22" s="43"/>
      <c r="B22" s="44" t="s">
        <v>22</v>
      </c>
      <c r="C22" s="48">
        <v>8933</v>
      </c>
      <c r="D22" s="47">
        <v>2177</v>
      </c>
      <c r="E22" s="46">
        <v>1602</v>
      </c>
      <c r="F22" s="46">
        <v>2084</v>
      </c>
      <c r="G22" s="49">
        <v>2513</v>
      </c>
      <c r="H22" s="48">
        <f t="shared" si="2"/>
        <v>8376</v>
      </c>
      <c r="I22" s="42"/>
      <c r="J22" s="42"/>
      <c r="K22" s="42"/>
      <c r="L22" s="42"/>
      <c r="M22" s="26"/>
      <c r="N22" s="50"/>
      <c r="O22" s="50"/>
      <c r="P22" s="50"/>
    </row>
    <row r="23" spans="1:16" s="51" customFormat="1" ht="27.75" customHeight="1" x14ac:dyDescent="0.35">
      <c r="A23" s="43"/>
      <c r="B23" s="44" t="s">
        <v>23</v>
      </c>
      <c r="C23" s="48">
        <v>627</v>
      </c>
      <c r="D23" s="47">
        <v>140</v>
      </c>
      <c r="E23" s="46">
        <v>149</v>
      </c>
      <c r="F23" s="46">
        <v>145</v>
      </c>
      <c r="G23" s="49">
        <v>178</v>
      </c>
      <c r="H23" s="48">
        <f t="shared" si="2"/>
        <v>612</v>
      </c>
      <c r="I23" s="42"/>
      <c r="J23" s="42"/>
      <c r="K23" s="26"/>
      <c r="L23" s="26"/>
      <c r="M23" s="42"/>
      <c r="N23" s="50"/>
      <c r="O23" s="50"/>
      <c r="P23" s="50"/>
    </row>
    <row r="24" spans="1:16" s="51" customFormat="1" ht="27.75" customHeight="1" x14ac:dyDescent="0.35">
      <c r="A24" s="43"/>
      <c r="B24" s="44" t="s">
        <v>24</v>
      </c>
      <c r="C24" s="55">
        <v>2007</v>
      </c>
      <c r="D24" s="54">
        <v>538</v>
      </c>
      <c r="E24" s="53">
        <v>588</v>
      </c>
      <c r="F24" s="53">
        <v>423</v>
      </c>
      <c r="G24" s="56">
        <v>481</v>
      </c>
      <c r="H24" s="55">
        <f t="shared" si="2"/>
        <v>2030</v>
      </c>
      <c r="I24" s="42"/>
      <c r="J24" s="42"/>
    </row>
    <row r="25" spans="1:16" s="20" customFormat="1" ht="27.75" customHeight="1" x14ac:dyDescent="0.35">
      <c r="A25" s="38"/>
      <c r="B25" s="27" t="s">
        <v>25</v>
      </c>
      <c r="C25" s="33">
        <v>44377.629069792427</v>
      </c>
      <c r="D25" s="33">
        <f t="shared" ref="D25:G25" si="9">D26+D27</f>
        <v>12064</v>
      </c>
      <c r="E25" s="34">
        <f t="shared" si="9"/>
        <v>9991</v>
      </c>
      <c r="F25" s="34">
        <f t="shared" si="9"/>
        <v>7050</v>
      </c>
      <c r="G25" s="35">
        <f t="shared" si="9"/>
        <v>11452</v>
      </c>
      <c r="H25" s="36">
        <f t="shared" si="2"/>
        <v>40557</v>
      </c>
      <c r="I25" s="42"/>
      <c r="J25" s="42"/>
    </row>
    <row r="26" spans="1:16" s="51" customFormat="1" ht="27.75" customHeight="1" x14ac:dyDescent="0.35">
      <c r="A26" s="43"/>
      <c r="B26" s="44" t="s">
        <v>26</v>
      </c>
      <c r="C26" s="48">
        <v>15575.696299937968</v>
      </c>
      <c r="D26" s="47">
        <v>4173</v>
      </c>
      <c r="E26" s="46">
        <v>3469</v>
      </c>
      <c r="F26" s="46">
        <v>2663</v>
      </c>
      <c r="G26" s="49">
        <v>5197</v>
      </c>
      <c r="H26" s="48">
        <f t="shared" si="2"/>
        <v>15502</v>
      </c>
      <c r="I26" s="42"/>
      <c r="J26" s="42"/>
    </row>
    <row r="27" spans="1:16" s="51" customFormat="1" ht="27.75" customHeight="1" x14ac:dyDescent="0.35">
      <c r="A27" s="57"/>
      <c r="B27" s="44" t="s">
        <v>27</v>
      </c>
      <c r="C27" s="55">
        <v>28801.932769854458</v>
      </c>
      <c r="D27" s="54">
        <v>7891</v>
      </c>
      <c r="E27" s="53">
        <v>6522</v>
      </c>
      <c r="F27" s="53">
        <v>4387</v>
      </c>
      <c r="G27" s="56">
        <v>6255</v>
      </c>
      <c r="H27" s="55">
        <f t="shared" si="2"/>
        <v>25055</v>
      </c>
      <c r="I27" s="42"/>
      <c r="J27" s="42"/>
    </row>
    <row r="28" spans="1:16" s="20" customFormat="1" ht="27.75" customHeight="1" x14ac:dyDescent="0.35">
      <c r="A28" s="13"/>
      <c r="B28" s="27" t="s">
        <v>28</v>
      </c>
      <c r="C28" s="33">
        <v>46268</v>
      </c>
      <c r="D28" s="33">
        <f t="shared" ref="D28:G28" si="10">D29+D30</f>
        <v>11231</v>
      </c>
      <c r="E28" s="34">
        <f t="shared" si="10"/>
        <v>15550</v>
      </c>
      <c r="F28" s="34">
        <f t="shared" si="10"/>
        <v>12688</v>
      </c>
      <c r="G28" s="35">
        <f t="shared" si="10"/>
        <v>13602</v>
      </c>
      <c r="H28" s="36">
        <f t="shared" si="2"/>
        <v>53071</v>
      </c>
      <c r="I28" s="42"/>
      <c r="J28" s="42"/>
    </row>
    <row r="29" spans="1:16" s="51" customFormat="1" ht="27.75" customHeight="1" x14ac:dyDescent="0.35">
      <c r="A29" s="43"/>
      <c r="B29" s="44" t="s">
        <v>29</v>
      </c>
      <c r="C29" s="48">
        <v>44939</v>
      </c>
      <c r="D29" s="47">
        <v>11012</v>
      </c>
      <c r="E29" s="46">
        <v>15079</v>
      </c>
      <c r="F29" s="46">
        <v>11549</v>
      </c>
      <c r="G29" s="49">
        <v>12119</v>
      </c>
      <c r="H29" s="48">
        <f t="shared" si="2"/>
        <v>49759</v>
      </c>
      <c r="I29" s="42"/>
      <c r="J29" s="42"/>
    </row>
    <row r="30" spans="1:16" s="51" customFormat="1" ht="27.75" customHeight="1" x14ac:dyDescent="0.35">
      <c r="A30" s="43"/>
      <c r="B30" s="44" t="s">
        <v>30</v>
      </c>
      <c r="C30" s="48">
        <v>1329</v>
      </c>
      <c r="D30" s="47">
        <v>219</v>
      </c>
      <c r="E30" s="46">
        <v>471</v>
      </c>
      <c r="F30" s="46">
        <v>1139</v>
      </c>
      <c r="G30" s="49">
        <v>1483</v>
      </c>
      <c r="H30" s="48">
        <f t="shared" si="2"/>
        <v>3312</v>
      </c>
      <c r="I30" s="42"/>
      <c r="J30" s="42"/>
    </row>
    <row r="31" spans="1:16" s="20" customFormat="1" ht="27.75" customHeight="1" x14ac:dyDescent="0.35">
      <c r="A31" s="13"/>
      <c r="B31" s="27" t="s">
        <v>31</v>
      </c>
      <c r="C31" s="28">
        <v>-73375</v>
      </c>
      <c r="D31" s="28">
        <f t="shared" ref="D31:G31" si="11">D32+D36+D39</f>
        <v>-20020</v>
      </c>
      <c r="E31" s="29">
        <f t="shared" si="11"/>
        <v>-21177</v>
      </c>
      <c r="F31" s="29">
        <f t="shared" si="11"/>
        <v>-20448</v>
      </c>
      <c r="G31" s="30">
        <f t="shared" si="11"/>
        <v>-21508</v>
      </c>
      <c r="H31" s="31">
        <f t="shared" si="2"/>
        <v>-83153</v>
      </c>
    </row>
    <row r="32" spans="1:16" s="20" customFormat="1" ht="27.75" customHeight="1" x14ac:dyDescent="0.35">
      <c r="A32" s="13"/>
      <c r="B32" s="27" t="s">
        <v>21</v>
      </c>
      <c r="C32" s="28">
        <v>-17882</v>
      </c>
      <c r="D32" s="28">
        <f t="shared" ref="D32:G32" si="12">D33+D34+D35</f>
        <v>-4375</v>
      </c>
      <c r="E32" s="29">
        <f t="shared" si="12"/>
        <v>-4178</v>
      </c>
      <c r="F32" s="29">
        <f t="shared" si="12"/>
        <v>-4517</v>
      </c>
      <c r="G32" s="30">
        <f t="shared" si="12"/>
        <v>-5003</v>
      </c>
      <c r="H32" s="31">
        <f t="shared" si="2"/>
        <v>-18073</v>
      </c>
    </row>
    <row r="33" spans="1:10" s="51" customFormat="1" ht="27.75" customHeight="1" x14ac:dyDescent="0.35">
      <c r="A33" s="43"/>
      <c r="B33" s="44" t="s">
        <v>22</v>
      </c>
      <c r="C33" s="48">
        <v>-832</v>
      </c>
      <c r="D33" s="47">
        <v>-140</v>
      </c>
      <c r="E33" s="46">
        <v>-113</v>
      </c>
      <c r="F33" s="46">
        <v>-171</v>
      </c>
      <c r="G33" s="49">
        <v>-179</v>
      </c>
      <c r="H33" s="48">
        <f t="shared" si="2"/>
        <v>-603</v>
      </c>
    </row>
    <row r="34" spans="1:10" s="51" customFormat="1" ht="27.75" customHeight="1" x14ac:dyDescent="0.35">
      <c r="A34" s="43"/>
      <c r="B34" s="44" t="s">
        <v>23</v>
      </c>
      <c r="C34" s="55">
        <v>-9765</v>
      </c>
      <c r="D34" s="54">
        <v>-2189</v>
      </c>
      <c r="E34" s="53">
        <v>-2389</v>
      </c>
      <c r="F34" s="53">
        <v>-2604</v>
      </c>
      <c r="G34" s="56">
        <v>-2695</v>
      </c>
      <c r="H34" s="55">
        <f t="shared" si="2"/>
        <v>-9877</v>
      </c>
    </row>
    <row r="35" spans="1:10" s="51" customFormat="1" ht="27.75" customHeight="1" x14ac:dyDescent="0.35">
      <c r="A35" s="43"/>
      <c r="B35" s="44" t="s">
        <v>24</v>
      </c>
      <c r="C35" s="55">
        <v>-7285</v>
      </c>
      <c r="D35" s="54">
        <v>-2046</v>
      </c>
      <c r="E35" s="53">
        <v>-1676</v>
      </c>
      <c r="F35" s="53">
        <v>-1742</v>
      </c>
      <c r="G35" s="56">
        <v>-2129</v>
      </c>
      <c r="H35" s="55">
        <f t="shared" si="2"/>
        <v>-7593</v>
      </c>
    </row>
    <row r="36" spans="1:10" s="20" customFormat="1" ht="27.75" customHeight="1" x14ac:dyDescent="0.35">
      <c r="A36" s="38"/>
      <c r="B36" s="27" t="s">
        <v>25</v>
      </c>
      <c r="C36" s="33">
        <v>-10996</v>
      </c>
      <c r="D36" s="33">
        <f t="shared" ref="D36:G36" si="13">D37+D38</f>
        <v>-3212</v>
      </c>
      <c r="E36" s="34">
        <f t="shared" si="13"/>
        <v>-3081</v>
      </c>
      <c r="F36" s="34">
        <f t="shared" si="13"/>
        <v>-3679</v>
      </c>
      <c r="G36" s="35">
        <f t="shared" si="13"/>
        <v>-3416</v>
      </c>
      <c r="H36" s="36">
        <f t="shared" si="2"/>
        <v>-13388</v>
      </c>
    </row>
    <row r="37" spans="1:10" s="51" customFormat="1" ht="27.75" customHeight="1" x14ac:dyDescent="0.35">
      <c r="A37" s="43"/>
      <c r="B37" s="44" t="s">
        <v>26</v>
      </c>
      <c r="C37" s="48">
        <v>-652</v>
      </c>
      <c r="D37" s="47">
        <v>-219</v>
      </c>
      <c r="E37" s="46">
        <v>-201</v>
      </c>
      <c r="F37" s="46">
        <v>-300</v>
      </c>
      <c r="G37" s="49">
        <v>-356</v>
      </c>
      <c r="H37" s="48">
        <f t="shared" si="2"/>
        <v>-1076</v>
      </c>
    </row>
    <row r="38" spans="1:10" s="51" customFormat="1" ht="27.75" customHeight="1" x14ac:dyDescent="0.35">
      <c r="A38" s="57"/>
      <c r="B38" s="44" t="s">
        <v>27</v>
      </c>
      <c r="C38" s="55">
        <v>-10344</v>
      </c>
      <c r="D38" s="54">
        <v>-2993</v>
      </c>
      <c r="E38" s="53">
        <v>-2880</v>
      </c>
      <c r="F38" s="53">
        <v>-3379</v>
      </c>
      <c r="G38" s="56">
        <v>-3060</v>
      </c>
      <c r="H38" s="55">
        <f t="shared" si="2"/>
        <v>-12312</v>
      </c>
    </row>
    <row r="39" spans="1:10" s="20" customFormat="1" ht="27.75" customHeight="1" x14ac:dyDescent="0.35">
      <c r="A39" s="13"/>
      <c r="B39" s="27" t="s">
        <v>28</v>
      </c>
      <c r="C39" s="58">
        <v>-44497</v>
      </c>
      <c r="D39" s="58">
        <f t="shared" ref="D39:G39" si="14">D40+D41</f>
        <v>-12433</v>
      </c>
      <c r="E39" s="59">
        <f t="shared" si="14"/>
        <v>-13918</v>
      </c>
      <c r="F39" s="59">
        <f t="shared" si="14"/>
        <v>-12252</v>
      </c>
      <c r="G39" s="60">
        <f t="shared" si="14"/>
        <v>-13089</v>
      </c>
      <c r="H39" s="61">
        <f t="shared" si="2"/>
        <v>-51692</v>
      </c>
    </row>
    <row r="40" spans="1:10" s="51" customFormat="1" ht="27.75" customHeight="1" x14ac:dyDescent="0.35">
      <c r="A40" s="57"/>
      <c r="B40" s="44" t="s">
        <v>29</v>
      </c>
      <c r="C40" s="55">
        <v>-42633</v>
      </c>
      <c r="D40" s="54">
        <v>-12072</v>
      </c>
      <c r="E40" s="53">
        <v>-13565</v>
      </c>
      <c r="F40" s="53">
        <v>-11674</v>
      </c>
      <c r="G40" s="56">
        <v>-12110</v>
      </c>
      <c r="H40" s="55">
        <f t="shared" si="2"/>
        <v>-49421</v>
      </c>
    </row>
    <row r="41" spans="1:10" s="51" customFormat="1" ht="27.75" customHeight="1" x14ac:dyDescent="0.35">
      <c r="A41" s="57"/>
      <c r="B41" s="44" t="s">
        <v>30</v>
      </c>
      <c r="C41" s="55">
        <v>-1864</v>
      </c>
      <c r="D41" s="54">
        <v>-361</v>
      </c>
      <c r="E41" s="53">
        <v>-353</v>
      </c>
      <c r="F41" s="53">
        <v>-578</v>
      </c>
      <c r="G41" s="56">
        <v>-979</v>
      </c>
      <c r="H41" s="55">
        <f t="shared" si="2"/>
        <v>-2271</v>
      </c>
    </row>
    <row r="42" spans="1:10" s="100" customFormat="1" ht="27.75" customHeight="1" x14ac:dyDescent="0.3">
      <c r="A42" s="13" t="s">
        <v>32</v>
      </c>
      <c r="B42" s="21" t="s">
        <v>33</v>
      </c>
      <c r="C42" s="104">
        <v>15658.707</v>
      </c>
      <c r="D42" s="104">
        <f t="shared" ref="D42:G42" si="15">D43+D60</f>
        <v>2114.9170000000013</v>
      </c>
      <c r="E42" s="105">
        <f t="shared" si="15"/>
        <v>182</v>
      </c>
      <c r="F42" s="105">
        <f t="shared" si="15"/>
        <v>3197</v>
      </c>
      <c r="G42" s="106">
        <f t="shared" si="15"/>
        <v>3640</v>
      </c>
      <c r="H42" s="125">
        <f t="shared" si="2"/>
        <v>9133.9170000000013</v>
      </c>
    </row>
    <row r="43" spans="1:10" s="100" customFormat="1" ht="27.75" customHeight="1" x14ac:dyDescent="0.35">
      <c r="A43" s="13"/>
      <c r="B43" s="27" t="s">
        <v>34</v>
      </c>
      <c r="C43" s="28">
        <v>59708</v>
      </c>
      <c r="D43" s="28">
        <f t="shared" ref="D43:G43" si="16">D44+D45+D47+D49</f>
        <v>13506</v>
      </c>
      <c r="E43" s="29">
        <f t="shared" si="16"/>
        <v>13513</v>
      </c>
      <c r="F43" s="29">
        <f t="shared" si="16"/>
        <v>14273</v>
      </c>
      <c r="G43" s="30">
        <f t="shared" si="16"/>
        <v>14059</v>
      </c>
      <c r="H43" s="31">
        <f t="shared" si="2"/>
        <v>55351</v>
      </c>
      <c r="I43" s="103"/>
      <c r="J43" s="103"/>
    </row>
    <row r="44" spans="1:10" s="100" customFormat="1" ht="27.75" customHeight="1" x14ac:dyDescent="0.35">
      <c r="A44" s="13"/>
      <c r="B44" s="27" t="s">
        <v>35</v>
      </c>
      <c r="C44" s="31">
        <v>26</v>
      </c>
      <c r="D44" s="30">
        <v>4</v>
      </c>
      <c r="E44" s="29">
        <v>6</v>
      </c>
      <c r="F44" s="29">
        <v>5</v>
      </c>
      <c r="G44" s="32">
        <v>3</v>
      </c>
      <c r="H44" s="31">
        <f t="shared" si="2"/>
        <v>18</v>
      </c>
      <c r="I44" s="103"/>
      <c r="J44" s="103"/>
    </row>
    <row r="45" spans="1:10" s="100" customFormat="1" ht="27.75" customHeight="1" x14ac:dyDescent="0.35">
      <c r="A45" s="13"/>
      <c r="B45" s="27" t="s">
        <v>36</v>
      </c>
      <c r="C45" s="31">
        <v>23227</v>
      </c>
      <c r="D45" s="30">
        <v>5143</v>
      </c>
      <c r="E45" s="29">
        <v>5518</v>
      </c>
      <c r="F45" s="29">
        <v>5575</v>
      </c>
      <c r="G45" s="32">
        <v>5661</v>
      </c>
      <c r="H45" s="31">
        <f t="shared" si="2"/>
        <v>21897</v>
      </c>
      <c r="I45" s="103"/>
      <c r="J45" s="103"/>
    </row>
    <row r="46" spans="1:10" s="101" customFormat="1" ht="27.75" customHeight="1" x14ac:dyDescent="0.35">
      <c r="A46" s="57"/>
      <c r="B46" s="44" t="s">
        <v>37</v>
      </c>
      <c r="C46" s="55">
        <v>21897</v>
      </c>
      <c r="D46" s="54">
        <v>5100</v>
      </c>
      <c r="E46" s="53">
        <v>5325</v>
      </c>
      <c r="F46" s="53">
        <v>5426</v>
      </c>
      <c r="G46" s="56">
        <v>5612</v>
      </c>
      <c r="H46" s="55">
        <f t="shared" si="2"/>
        <v>21463</v>
      </c>
      <c r="I46" s="103"/>
      <c r="J46" s="103"/>
    </row>
    <row r="47" spans="1:10" s="100" customFormat="1" ht="27.75" customHeight="1" x14ac:dyDescent="0.35">
      <c r="A47" s="13"/>
      <c r="B47" s="27" t="s">
        <v>38</v>
      </c>
      <c r="C47" s="31">
        <v>14362.5</v>
      </c>
      <c r="D47" s="30">
        <v>3510</v>
      </c>
      <c r="E47" s="29">
        <v>3092</v>
      </c>
      <c r="F47" s="29">
        <v>3162</v>
      </c>
      <c r="G47" s="32">
        <v>3189</v>
      </c>
      <c r="H47" s="31">
        <f t="shared" si="2"/>
        <v>12953</v>
      </c>
      <c r="I47" s="103"/>
      <c r="J47" s="103"/>
    </row>
    <row r="48" spans="1:10" s="101" customFormat="1" ht="27.75" customHeight="1" x14ac:dyDescent="0.35">
      <c r="A48" s="57"/>
      <c r="B48" s="44" t="s">
        <v>37</v>
      </c>
      <c r="C48" s="55">
        <v>12685.5</v>
      </c>
      <c r="D48" s="54">
        <v>2899</v>
      </c>
      <c r="E48" s="53">
        <v>2925</v>
      </c>
      <c r="F48" s="53">
        <v>2970</v>
      </c>
      <c r="G48" s="56">
        <v>2998</v>
      </c>
      <c r="H48" s="55">
        <f t="shared" si="2"/>
        <v>11792</v>
      </c>
      <c r="I48" s="103"/>
      <c r="J48" s="103"/>
    </row>
    <row r="49" spans="1:22" s="100" customFormat="1" ht="27.75" customHeight="1" x14ac:dyDescent="0.35">
      <c r="A49" s="38"/>
      <c r="B49" s="27" t="s">
        <v>39</v>
      </c>
      <c r="C49" s="33">
        <v>22092.5</v>
      </c>
      <c r="D49" s="33">
        <f t="shared" ref="D49:G49" si="17">D50+D51+D52+D53</f>
        <v>4849</v>
      </c>
      <c r="E49" s="34">
        <f t="shared" si="17"/>
        <v>4897</v>
      </c>
      <c r="F49" s="34">
        <f t="shared" si="17"/>
        <v>5531</v>
      </c>
      <c r="G49" s="35">
        <f t="shared" si="17"/>
        <v>5206</v>
      </c>
      <c r="H49" s="36">
        <f t="shared" si="2"/>
        <v>20483</v>
      </c>
      <c r="I49" s="103"/>
      <c r="J49" s="103"/>
    </row>
    <row r="50" spans="1:22" s="101" customFormat="1" ht="27.75" customHeight="1" x14ac:dyDescent="0.35">
      <c r="A50" s="57"/>
      <c r="B50" s="44" t="s">
        <v>40</v>
      </c>
      <c r="C50" s="55">
        <v>0</v>
      </c>
      <c r="D50" s="54">
        <v>0</v>
      </c>
      <c r="E50" s="53">
        <v>0</v>
      </c>
      <c r="F50" s="53">
        <v>0</v>
      </c>
      <c r="G50" s="56">
        <v>0</v>
      </c>
      <c r="H50" s="55">
        <f t="shared" si="2"/>
        <v>0</v>
      </c>
      <c r="I50" s="103"/>
      <c r="J50" s="103"/>
    </row>
    <row r="51" spans="1:22" s="101" customFormat="1" ht="27.75" customHeight="1" x14ac:dyDescent="0.35">
      <c r="A51" s="57"/>
      <c r="B51" s="44" t="s">
        <v>41</v>
      </c>
      <c r="C51" s="55">
        <v>840</v>
      </c>
      <c r="D51" s="54">
        <v>187</v>
      </c>
      <c r="E51" s="53">
        <v>176</v>
      </c>
      <c r="F51" s="53">
        <v>163</v>
      </c>
      <c r="G51" s="56">
        <v>164</v>
      </c>
      <c r="H51" s="55">
        <f t="shared" si="2"/>
        <v>690</v>
      </c>
      <c r="I51" s="103"/>
      <c r="J51" s="103"/>
    </row>
    <row r="52" spans="1:22" s="101" customFormat="1" ht="27.75" customHeight="1" x14ac:dyDescent="0.35">
      <c r="A52" s="57"/>
      <c r="B52" s="44" t="s">
        <v>42</v>
      </c>
      <c r="C52" s="55">
        <v>15328</v>
      </c>
      <c r="D52" s="54">
        <v>3685</v>
      </c>
      <c r="E52" s="53">
        <v>3660</v>
      </c>
      <c r="F52" s="53">
        <v>3859</v>
      </c>
      <c r="G52" s="56">
        <v>3387</v>
      </c>
      <c r="H52" s="55">
        <f t="shared" si="2"/>
        <v>14591</v>
      </c>
      <c r="I52" s="103"/>
      <c r="J52" s="103"/>
    </row>
    <row r="53" spans="1:22" s="101" customFormat="1" ht="27.75" customHeight="1" x14ac:dyDescent="0.35">
      <c r="A53" s="57"/>
      <c r="B53" s="44" t="s">
        <v>43</v>
      </c>
      <c r="C53" s="55">
        <v>5924.5</v>
      </c>
      <c r="D53" s="54">
        <v>977</v>
      </c>
      <c r="E53" s="53">
        <v>1061</v>
      </c>
      <c r="F53" s="53">
        <v>1509</v>
      </c>
      <c r="G53" s="56">
        <v>1655</v>
      </c>
      <c r="H53" s="55">
        <f t="shared" si="2"/>
        <v>5202</v>
      </c>
      <c r="I53" s="103"/>
      <c r="J53" s="103"/>
    </row>
    <row r="54" spans="1:22" s="101" customFormat="1" ht="27.75" customHeight="1" thickBot="1" x14ac:dyDescent="0.4">
      <c r="A54" s="107"/>
      <c r="B54" s="108" t="s">
        <v>37</v>
      </c>
      <c r="C54" s="111">
        <v>4228.5</v>
      </c>
      <c r="D54" s="110">
        <v>964</v>
      </c>
      <c r="E54" s="109">
        <v>1024</v>
      </c>
      <c r="F54" s="109">
        <v>1090</v>
      </c>
      <c r="G54" s="112">
        <v>1106</v>
      </c>
      <c r="H54" s="111">
        <f t="shared" si="2"/>
        <v>4184</v>
      </c>
      <c r="I54" s="103"/>
      <c r="J54" s="103"/>
    </row>
    <row r="55" spans="1:22" ht="43.5" customHeight="1" x14ac:dyDescent="0.35">
      <c r="A55" s="62" t="s">
        <v>44</v>
      </c>
      <c r="B55" s="51"/>
      <c r="C55" s="63"/>
      <c r="D55" s="65"/>
      <c r="E55" s="66"/>
      <c r="F55" s="65"/>
      <c r="G55" s="65"/>
      <c r="H55" s="65"/>
    </row>
    <row r="56" spans="1:22" ht="28.5" customHeight="1" thickBot="1" x14ac:dyDescent="0.4">
      <c r="A56" s="67"/>
      <c r="D56" s="6"/>
      <c r="E56" s="6"/>
      <c r="F56" s="6"/>
      <c r="G56" s="6"/>
      <c r="H56" s="6" t="s">
        <v>84</v>
      </c>
    </row>
    <row r="57" spans="1:22" s="20" customFormat="1" ht="41.25" customHeight="1" x14ac:dyDescent="0.3">
      <c r="A57" s="131"/>
      <c r="B57" s="144"/>
      <c r="C57" s="135" t="s">
        <v>0</v>
      </c>
      <c r="D57" s="137" t="s">
        <v>2</v>
      </c>
      <c r="E57" s="138"/>
      <c r="F57" s="139"/>
      <c r="G57" s="68"/>
      <c r="H57" s="135" t="s">
        <v>2</v>
      </c>
    </row>
    <row r="58" spans="1:22" s="20" customFormat="1" ht="54.75" customHeight="1" x14ac:dyDescent="0.3">
      <c r="A58" s="132"/>
      <c r="B58" s="145"/>
      <c r="C58" s="146"/>
      <c r="D58" s="69" t="s">
        <v>45</v>
      </c>
      <c r="E58" s="70" t="s">
        <v>46</v>
      </c>
      <c r="F58" s="70" t="s">
        <v>5</v>
      </c>
      <c r="G58" s="12" t="s">
        <v>6</v>
      </c>
      <c r="H58" s="146"/>
    </row>
    <row r="59" spans="1:22" s="20" customFormat="1" ht="21" customHeight="1" x14ac:dyDescent="0.35">
      <c r="A59" s="13"/>
      <c r="B59" s="71"/>
      <c r="C59" s="72"/>
      <c r="D59" s="73"/>
      <c r="E59" s="17"/>
      <c r="F59" s="74"/>
      <c r="G59" s="75"/>
      <c r="H59" s="72"/>
    </row>
    <row r="60" spans="1:22" s="100" customFormat="1" ht="24.75" customHeight="1" x14ac:dyDescent="0.35">
      <c r="A60" s="76"/>
      <c r="B60" s="27" t="s">
        <v>31</v>
      </c>
      <c r="C60" s="33">
        <v>-44049.293000000005</v>
      </c>
      <c r="D60" s="33">
        <f t="shared" ref="D60:G60" si="18">D61+D62+D64+D66</f>
        <v>-11391.082999999999</v>
      </c>
      <c r="E60" s="34">
        <f t="shared" si="18"/>
        <v>-13331</v>
      </c>
      <c r="F60" s="34">
        <f t="shared" si="18"/>
        <v>-11076</v>
      </c>
      <c r="G60" s="35">
        <f t="shared" si="18"/>
        <v>-10419</v>
      </c>
      <c r="H60" s="36">
        <f>D60+E60+F60+G60</f>
        <v>-46217.082999999999</v>
      </c>
    </row>
    <row r="61" spans="1:22" s="100" customFormat="1" ht="24.75" customHeight="1" x14ac:dyDescent="0.35">
      <c r="A61" s="76"/>
      <c r="B61" s="27" t="s">
        <v>47</v>
      </c>
      <c r="C61" s="79">
        <v>-246</v>
      </c>
      <c r="D61" s="77">
        <v>-62</v>
      </c>
      <c r="E61" s="78">
        <v>-64</v>
      </c>
      <c r="F61" s="78">
        <v>-58</v>
      </c>
      <c r="G61" s="113">
        <v>-72</v>
      </c>
      <c r="H61" s="79">
        <f t="shared" ref="H61:H119" si="19">D61+E61+F61+G61</f>
        <v>-256</v>
      </c>
    </row>
    <row r="62" spans="1:22" s="100" customFormat="1" ht="24.75" customHeight="1" x14ac:dyDescent="0.35">
      <c r="A62" s="76"/>
      <c r="B62" s="27" t="s">
        <v>36</v>
      </c>
      <c r="C62" s="31">
        <v>-32211</v>
      </c>
      <c r="D62" s="28">
        <v>-5288</v>
      </c>
      <c r="E62" s="29">
        <v>-7952</v>
      </c>
      <c r="F62" s="29">
        <v>-5343</v>
      </c>
      <c r="G62" s="32">
        <v>-5159</v>
      </c>
      <c r="H62" s="31">
        <f t="shared" si="19"/>
        <v>-23742</v>
      </c>
    </row>
    <row r="63" spans="1:22" s="101" customFormat="1" ht="24.75" customHeight="1" x14ac:dyDescent="0.35">
      <c r="A63" s="80"/>
      <c r="B63" s="44" t="s">
        <v>37</v>
      </c>
      <c r="C63" s="55">
        <v>-25138</v>
      </c>
      <c r="D63" s="52">
        <v>-4400</v>
      </c>
      <c r="E63" s="53">
        <v>-4526</v>
      </c>
      <c r="F63" s="53">
        <v>-4645</v>
      </c>
      <c r="G63" s="56">
        <v>-4698</v>
      </c>
      <c r="H63" s="55">
        <f t="shared" si="19"/>
        <v>-18269</v>
      </c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</row>
    <row r="64" spans="1:22" s="100" customFormat="1" ht="24.75" customHeight="1" x14ac:dyDescent="0.35">
      <c r="A64" s="76"/>
      <c r="B64" s="27" t="s">
        <v>38</v>
      </c>
      <c r="C64" s="31">
        <v>-2809</v>
      </c>
      <c r="D64" s="28">
        <v>-2940</v>
      </c>
      <c r="E64" s="29">
        <v>-2436</v>
      </c>
      <c r="F64" s="29">
        <v>-2508</v>
      </c>
      <c r="G64" s="32">
        <v>-2414</v>
      </c>
      <c r="H64" s="31">
        <f t="shared" si="19"/>
        <v>-10298</v>
      </c>
    </row>
    <row r="65" spans="1:8" s="101" customFormat="1" ht="24.75" customHeight="1" x14ac:dyDescent="0.35">
      <c r="A65" s="80"/>
      <c r="B65" s="44" t="s">
        <v>37</v>
      </c>
      <c r="C65" s="55">
        <v>-840</v>
      </c>
      <c r="D65" s="52">
        <v>-2329</v>
      </c>
      <c r="E65" s="53">
        <v>-2150</v>
      </c>
      <c r="F65" s="53">
        <v>-1995</v>
      </c>
      <c r="G65" s="56">
        <v>-1875</v>
      </c>
      <c r="H65" s="55">
        <f t="shared" si="19"/>
        <v>-8349</v>
      </c>
    </row>
    <row r="66" spans="1:8" s="100" customFormat="1" ht="24.75" customHeight="1" x14ac:dyDescent="0.35">
      <c r="A66" s="76"/>
      <c r="B66" s="27" t="s">
        <v>39</v>
      </c>
      <c r="C66" s="33">
        <v>-8783.2930000000015</v>
      </c>
      <c r="D66" s="33">
        <f t="shared" ref="D66:G66" si="20">D67+D68+D69+D70</f>
        <v>-3101.0829999999996</v>
      </c>
      <c r="E66" s="34">
        <f t="shared" si="20"/>
        <v>-2879</v>
      </c>
      <c r="F66" s="34">
        <f t="shared" si="20"/>
        <v>-3167</v>
      </c>
      <c r="G66" s="35">
        <f t="shared" si="20"/>
        <v>-2774</v>
      </c>
      <c r="H66" s="36">
        <f t="shared" si="19"/>
        <v>-11921.082999999999</v>
      </c>
    </row>
    <row r="67" spans="1:8" s="101" customFormat="1" ht="24.75" customHeight="1" x14ac:dyDescent="0.35">
      <c r="A67" s="80"/>
      <c r="B67" s="44" t="s">
        <v>40</v>
      </c>
      <c r="C67" s="55">
        <v>-602</v>
      </c>
      <c r="D67" s="52">
        <v>-205</v>
      </c>
      <c r="E67" s="53">
        <v>-43</v>
      </c>
      <c r="F67" s="53">
        <v>-233</v>
      </c>
      <c r="G67" s="56">
        <v>-47</v>
      </c>
      <c r="H67" s="55">
        <f t="shared" si="19"/>
        <v>-528</v>
      </c>
    </row>
    <row r="68" spans="1:8" s="101" customFormat="1" ht="24.75" customHeight="1" x14ac:dyDescent="0.35">
      <c r="A68" s="80"/>
      <c r="B68" s="44" t="s">
        <v>41</v>
      </c>
      <c r="C68" s="116">
        <v>-3.2930000000000001</v>
      </c>
      <c r="D68" s="114">
        <v>0.217</v>
      </c>
      <c r="E68" s="115">
        <v>0</v>
      </c>
      <c r="F68" s="115">
        <v>0</v>
      </c>
      <c r="G68" s="117">
        <v>0</v>
      </c>
      <c r="H68" s="116">
        <f t="shared" si="19"/>
        <v>0.217</v>
      </c>
    </row>
    <row r="69" spans="1:8" s="101" customFormat="1" ht="24.75" customHeight="1" x14ac:dyDescent="0.35">
      <c r="A69" s="80"/>
      <c r="B69" s="44" t="s">
        <v>42</v>
      </c>
      <c r="C69" s="55">
        <v>-6367</v>
      </c>
      <c r="D69" s="52">
        <v>-1511</v>
      </c>
      <c r="E69" s="53">
        <v>-1475</v>
      </c>
      <c r="F69" s="53">
        <v>-1409</v>
      </c>
      <c r="G69" s="56">
        <v>-1242</v>
      </c>
      <c r="H69" s="55">
        <f t="shared" si="19"/>
        <v>-5637</v>
      </c>
    </row>
    <row r="70" spans="1:8" s="101" customFormat="1" ht="24.75" customHeight="1" x14ac:dyDescent="0.35">
      <c r="A70" s="80"/>
      <c r="B70" s="44" t="s">
        <v>43</v>
      </c>
      <c r="C70" s="55">
        <v>-1811</v>
      </c>
      <c r="D70" s="52">
        <v>-1385.3</v>
      </c>
      <c r="E70" s="53">
        <v>-1361</v>
      </c>
      <c r="F70" s="53">
        <v>-1525</v>
      </c>
      <c r="G70" s="56">
        <v>-1485</v>
      </c>
      <c r="H70" s="55">
        <f t="shared" si="19"/>
        <v>-5756.3</v>
      </c>
    </row>
    <row r="71" spans="1:8" s="101" customFormat="1" ht="24.75" customHeight="1" x14ac:dyDescent="0.35">
      <c r="A71" s="80"/>
      <c r="B71" s="27" t="s">
        <v>37</v>
      </c>
      <c r="C71" s="55">
        <v>-1560</v>
      </c>
      <c r="D71" s="52">
        <v>-1287.3</v>
      </c>
      <c r="E71" s="53">
        <v>-1350</v>
      </c>
      <c r="F71" s="53">
        <v>-1427</v>
      </c>
      <c r="G71" s="56">
        <v>-1475</v>
      </c>
      <c r="H71" s="55">
        <f t="shared" si="19"/>
        <v>-5539.3</v>
      </c>
    </row>
    <row r="72" spans="1:8" s="100" customFormat="1" ht="24.75" customHeight="1" x14ac:dyDescent="0.3">
      <c r="A72" s="76" t="s">
        <v>48</v>
      </c>
      <c r="B72" s="21" t="s">
        <v>49</v>
      </c>
      <c r="C72" s="104">
        <v>4259.7</v>
      </c>
      <c r="D72" s="104">
        <f t="shared" ref="D72:G72" si="21">D73+D76</f>
        <v>93</v>
      </c>
      <c r="E72" s="105">
        <f t="shared" si="21"/>
        <v>607</v>
      </c>
      <c r="F72" s="105">
        <f t="shared" si="21"/>
        <v>389</v>
      </c>
      <c r="G72" s="106">
        <f t="shared" si="21"/>
        <v>1687</v>
      </c>
      <c r="H72" s="125">
        <f t="shared" si="19"/>
        <v>2776</v>
      </c>
    </row>
    <row r="73" spans="1:8" s="100" customFormat="1" ht="24.75" customHeight="1" x14ac:dyDescent="0.35">
      <c r="A73" s="76"/>
      <c r="B73" s="27" t="s">
        <v>20</v>
      </c>
      <c r="C73" s="77">
        <v>11505</v>
      </c>
      <c r="D73" s="77">
        <f t="shared" ref="D73:G73" si="22">D74+D75</f>
        <v>1521</v>
      </c>
      <c r="E73" s="78">
        <f t="shared" si="22"/>
        <v>2096</v>
      </c>
      <c r="F73" s="78">
        <f t="shared" si="22"/>
        <v>1979</v>
      </c>
      <c r="G73" s="64">
        <f t="shared" si="22"/>
        <v>3140</v>
      </c>
      <c r="H73" s="79">
        <f t="shared" si="19"/>
        <v>8736</v>
      </c>
    </row>
    <row r="74" spans="1:8" s="100" customFormat="1" ht="24.75" customHeight="1" x14ac:dyDescent="0.35">
      <c r="A74" s="76"/>
      <c r="B74" s="27" t="s">
        <v>50</v>
      </c>
      <c r="C74" s="36">
        <v>8791</v>
      </c>
      <c r="D74" s="33">
        <v>1439</v>
      </c>
      <c r="E74" s="34">
        <v>2005</v>
      </c>
      <c r="F74" s="34">
        <v>1737</v>
      </c>
      <c r="G74" s="37">
        <v>1891</v>
      </c>
      <c r="H74" s="36">
        <f t="shared" si="19"/>
        <v>7072</v>
      </c>
    </row>
    <row r="75" spans="1:8" s="100" customFormat="1" ht="24.75" customHeight="1" x14ac:dyDescent="0.35">
      <c r="A75" s="76"/>
      <c r="B75" s="27" t="s">
        <v>51</v>
      </c>
      <c r="C75" s="79">
        <v>2714</v>
      </c>
      <c r="D75" s="77">
        <v>82</v>
      </c>
      <c r="E75" s="78">
        <v>91</v>
      </c>
      <c r="F75" s="78">
        <v>242</v>
      </c>
      <c r="G75" s="113">
        <v>1249</v>
      </c>
      <c r="H75" s="79">
        <f t="shared" si="19"/>
        <v>1664</v>
      </c>
    </row>
    <row r="76" spans="1:8" s="100" customFormat="1" ht="24.75" customHeight="1" x14ac:dyDescent="0.35">
      <c r="A76" s="76"/>
      <c r="B76" s="27" t="s">
        <v>31</v>
      </c>
      <c r="C76" s="77">
        <v>-7245.3</v>
      </c>
      <c r="D76" s="77">
        <f t="shared" ref="D76:G76" si="23">D77+D78</f>
        <v>-1428</v>
      </c>
      <c r="E76" s="78">
        <f t="shared" si="23"/>
        <v>-1489</v>
      </c>
      <c r="F76" s="78">
        <f t="shared" si="23"/>
        <v>-1590</v>
      </c>
      <c r="G76" s="64">
        <f t="shared" si="23"/>
        <v>-1453</v>
      </c>
      <c r="H76" s="79">
        <f t="shared" si="19"/>
        <v>-5960</v>
      </c>
    </row>
    <row r="77" spans="1:8" s="100" customFormat="1" ht="24.75" customHeight="1" x14ac:dyDescent="0.35">
      <c r="A77" s="76"/>
      <c r="B77" s="27" t="s">
        <v>50</v>
      </c>
      <c r="C77" s="36">
        <v>-6796</v>
      </c>
      <c r="D77" s="33">
        <v>-1295</v>
      </c>
      <c r="E77" s="34">
        <v>-1391</v>
      </c>
      <c r="F77" s="34">
        <v>-1498</v>
      </c>
      <c r="G77" s="37">
        <v>-1367</v>
      </c>
      <c r="H77" s="36">
        <f t="shared" si="19"/>
        <v>-5551</v>
      </c>
    </row>
    <row r="78" spans="1:8" s="100" customFormat="1" ht="24.75" customHeight="1" x14ac:dyDescent="0.35">
      <c r="A78" s="76"/>
      <c r="B78" s="27" t="s">
        <v>51</v>
      </c>
      <c r="C78" s="79">
        <v>-449.3</v>
      </c>
      <c r="D78" s="77">
        <v>-133</v>
      </c>
      <c r="E78" s="78">
        <v>-98</v>
      </c>
      <c r="F78" s="78">
        <v>-92</v>
      </c>
      <c r="G78" s="113">
        <v>-86</v>
      </c>
      <c r="H78" s="79">
        <f t="shared" si="19"/>
        <v>-409</v>
      </c>
    </row>
    <row r="79" spans="1:8" s="100" customFormat="1" ht="24.75" customHeight="1" x14ac:dyDescent="0.35">
      <c r="A79" s="76"/>
      <c r="B79" s="44" t="s">
        <v>37</v>
      </c>
      <c r="C79" s="79">
        <v>-753</v>
      </c>
      <c r="D79" s="118">
        <v>-83</v>
      </c>
      <c r="E79" s="119">
        <v>-75</v>
      </c>
      <c r="F79" s="119">
        <v>-68</v>
      </c>
      <c r="G79" s="120">
        <v>-57</v>
      </c>
      <c r="H79" s="79">
        <f t="shared" si="19"/>
        <v>-283</v>
      </c>
    </row>
    <row r="80" spans="1:8" s="100" customFormat="1" ht="24.75" customHeight="1" x14ac:dyDescent="0.3">
      <c r="A80" s="76" t="s">
        <v>52</v>
      </c>
      <c r="B80" s="21" t="s">
        <v>53</v>
      </c>
      <c r="C80" s="81">
        <v>35463.564372272405</v>
      </c>
      <c r="D80" s="81">
        <f t="shared" ref="D80:G80" si="24">D81+D83</f>
        <v>8232.5</v>
      </c>
      <c r="E80" s="82">
        <f t="shared" si="24"/>
        <v>6116</v>
      </c>
      <c r="F80" s="82">
        <f t="shared" si="24"/>
        <v>12470</v>
      </c>
      <c r="G80" s="83">
        <f t="shared" si="24"/>
        <v>13631</v>
      </c>
      <c r="H80" s="126">
        <f t="shared" si="19"/>
        <v>40449.5</v>
      </c>
    </row>
    <row r="81" spans="1:22" s="100" customFormat="1" ht="24.75" customHeight="1" x14ac:dyDescent="0.3">
      <c r="A81" s="76" t="s">
        <v>54</v>
      </c>
      <c r="B81" s="21" t="s">
        <v>55</v>
      </c>
      <c r="C81" s="81">
        <v>-241</v>
      </c>
      <c r="D81" s="81">
        <f t="shared" ref="D81:G81" si="25">D82</f>
        <v>-7</v>
      </c>
      <c r="E81" s="82">
        <f t="shared" si="25"/>
        <v>-48</v>
      </c>
      <c r="F81" s="82">
        <f t="shared" si="25"/>
        <v>-31</v>
      </c>
      <c r="G81" s="83">
        <f t="shared" si="25"/>
        <v>-37</v>
      </c>
      <c r="H81" s="126">
        <f t="shared" si="19"/>
        <v>-123</v>
      </c>
    </row>
    <row r="82" spans="1:22" s="101" customFormat="1" ht="24.75" customHeight="1" x14ac:dyDescent="0.35">
      <c r="A82" s="80"/>
      <c r="B82" s="44" t="s">
        <v>56</v>
      </c>
      <c r="C82" s="116">
        <v>-241</v>
      </c>
      <c r="D82" s="114">
        <v>-7</v>
      </c>
      <c r="E82" s="115">
        <v>-48</v>
      </c>
      <c r="F82" s="115">
        <v>-31</v>
      </c>
      <c r="G82" s="117">
        <v>-37</v>
      </c>
      <c r="H82" s="116">
        <f t="shared" si="19"/>
        <v>-123</v>
      </c>
    </row>
    <row r="83" spans="1:22" s="100" customFormat="1" ht="24.75" customHeight="1" x14ac:dyDescent="0.3">
      <c r="A83" s="76" t="s">
        <v>57</v>
      </c>
      <c r="B83" s="21" t="s">
        <v>58</v>
      </c>
      <c r="C83" s="104">
        <v>35704.564372272405</v>
      </c>
      <c r="D83" s="104">
        <f>D84+D89+D100+D115-1</f>
        <v>8239.5</v>
      </c>
      <c r="E83" s="105">
        <f t="shared" ref="E83:G83" si="26">E84+E89+E100+E115</f>
        <v>6164</v>
      </c>
      <c r="F83" s="105">
        <f t="shared" si="26"/>
        <v>12501</v>
      </c>
      <c r="G83" s="106">
        <f t="shared" si="26"/>
        <v>13668</v>
      </c>
      <c r="H83" s="125">
        <f t="shared" si="19"/>
        <v>40572.5</v>
      </c>
    </row>
    <row r="84" spans="1:22" s="102" customFormat="1" ht="24.75" customHeight="1" x14ac:dyDescent="0.3">
      <c r="A84" s="76"/>
      <c r="B84" s="21" t="s">
        <v>59</v>
      </c>
      <c r="C84" s="81">
        <v>170203.59542518656</v>
      </c>
      <c r="D84" s="81">
        <f t="shared" ref="D84:G84" si="27">D85+D87</f>
        <v>15194</v>
      </c>
      <c r="E84" s="82">
        <f t="shared" si="27"/>
        <v>15447</v>
      </c>
      <c r="F84" s="82">
        <f t="shared" si="27"/>
        <v>20168</v>
      </c>
      <c r="G84" s="83">
        <f t="shared" si="27"/>
        <v>16404</v>
      </c>
      <c r="H84" s="126">
        <f t="shared" si="19"/>
        <v>67213</v>
      </c>
    </row>
    <row r="85" spans="1:22" s="100" customFormat="1" ht="24.75" customHeight="1" x14ac:dyDescent="0.35">
      <c r="A85" s="76"/>
      <c r="B85" s="27" t="s">
        <v>60</v>
      </c>
      <c r="C85" s="31">
        <v>-644065.42435661296</v>
      </c>
      <c r="D85" s="28">
        <f>-612+D86</f>
        <v>-207908</v>
      </c>
      <c r="E85" s="29">
        <f>-1066+E86</f>
        <v>-196589</v>
      </c>
      <c r="F85" s="29">
        <f>-1145+F86</f>
        <v>-173785</v>
      </c>
      <c r="G85" s="32">
        <f>-1309+G86</f>
        <v>-191309</v>
      </c>
      <c r="H85" s="31">
        <f>-4132+H86</f>
        <v>-769591</v>
      </c>
    </row>
    <row r="86" spans="1:22" s="101" customFormat="1" ht="24.75" customHeight="1" x14ac:dyDescent="0.35">
      <c r="A86" s="80"/>
      <c r="B86" s="44" t="s">
        <v>37</v>
      </c>
      <c r="C86" s="55">
        <v>-638645.42435661296</v>
      </c>
      <c r="D86" s="52">
        <v>-207296</v>
      </c>
      <c r="E86" s="53">
        <v>-195523</v>
      </c>
      <c r="F86" s="53">
        <v>-172640</v>
      </c>
      <c r="G86" s="56">
        <v>-190000</v>
      </c>
      <c r="H86" s="55">
        <v>-765459</v>
      </c>
    </row>
    <row r="87" spans="1:22" s="100" customFormat="1" ht="24.75" customHeight="1" x14ac:dyDescent="0.35">
      <c r="A87" s="76"/>
      <c r="B87" s="27" t="s">
        <v>61</v>
      </c>
      <c r="C87" s="36">
        <v>814269.01978179964</v>
      </c>
      <c r="D87" s="33">
        <f>2198+D88</f>
        <v>223102</v>
      </c>
      <c r="E87" s="34">
        <f>1736+E88</f>
        <v>212036</v>
      </c>
      <c r="F87" s="34">
        <f>1292+F88</f>
        <v>193953</v>
      </c>
      <c r="G87" s="37">
        <f>2713+G88</f>
        <v>207713</v>
      </c>
      <c r="H87" s="36">
        <f>7939+H88</f>
        <v>836804</v>
      </c>
    </row>
    <row r="88" spans="1:22" s="101" customFormat="1" ht="24.75" customHeight="1" x14ac:dyDescent="0.35">
      <c r="A88" s="80"/>
      <c r="B88" s="44" t="s">
        <v>37</v>
      </c>
      <c r="C88" s="48">
        <v>796569.01978179964</v>
      </c>
      <c r="D88" s="45">
        <v>220904</v>
      </c>
      <c r="E88" s="46">
        <v>210300</v>
      </c>
      <c r="F88" s="46">
        <v>192661</v>
      </c>
      <c r="G88" s="49">
        <v>205000</v>
      </c>
      <c r="H88" s="48">
        <v>828865</v>
      </c>
    </row>
    <row r="89" spans="1:22" s="100" customFormat="1" ht="24.75" customHeight="1" x14ac:dyDescent="0.3">
      <c r="A89" s="76"/>
      <c r="B89" s="21" t="s">
        <v>62</v>
      </c>
      <c r="C89" s="81">
        <v>42057.869679765696</v>
      </c>
      <c r="D89" s="81">
        <f t="shared" ref="D89:G89" si="28">D90+D95</f>
        <v>18573</v>
      </c>
      <c r="E89" s="82">
        <f t="shared" si="28"/>
        <v>22003</v>
      </c>
      <c r="F89" s="82">
        <f t="shared" si="28"/>
        <v>9587</v>
      </c>
      <c r="G89" s="83">
        <f t="shared" si="28"/>
        <v>16863</v>
      </c>
      <c r="H89" s="126">
        <f t="shared" si="19"/>
        <v>67026</v>
      </c>
    </row>
    <row r="90" spans="1:22" s="100" customFormat="1" ht="24.75" customHeight="1" x14ac:dyDescent="0.3">
      <c r="A90" s="76"/>
      <c r="B90" s="21" t="s">
        <v>63</v>
      </c>
      <c r="C90" s="81">
        <v>-25026.4275569694</v>
      </c>
      <c r="D90" s="81">
        <f t="shared" ref="D90:G90" si="29">D91+D93</f>
        <v>212</v>
      </c>
      <c r="E90" s="82">
        <f t="shared" si="29"/>
        <v>-526</v>
      </c>
      <c r="F90" s="82">
        <f t="shared" si="29"/>
        <v>-3547</v>
      </c>
      <c r="G90" s="83">
        <f t="shared" si="29"/>
        <v>-7911</v>
      </c>
      <c r="H90" s="126">
        <f t="shared" si="19"/>
        <v>-11772</v>
      </c>
    </row>
    <row r="91" spans="1:22" s="100" customFormat="1" ht="24.75" customHeight="1" x14ac:dyDescent="0.35">
      <c r="A91" s="76"/>
      <c r="B91" s="27" t="s">
        <v>64</v>
      </c>
      <c r="C91" s="31">
        <v>43654.423312397572</v>
      </c>
      <c r="D91" s="28">
        <v>13665</v>
      </c>
      <c r="E91" s="29">
        <v>13749</v>
      </c>
      <c r="F91" s="29">
        <v>10549</v>
      </c>
      <c r="G91" s="32">
        <v>10089</v>
      </c>
      <c r="H91" s="31">
        <f t="shared" si="19"/>
        <v>48052</v>
      </c>
    </row>
    <row r="92" spans="1:22" s="101" customFormat="1" ht="24.75" customHeight="1" x14ac:dyDescent="0.35">
      <c r="A92" s="80"/>
      <c r="B92" s="44" t="s">
        <v>37</v>
      </c>
      <c r="C92" s="55">
        <v>43175.423312397572</v>
      </c>
      <c r="D92" s="52">
        <v>11678</v>
      </c>
      <c r="E92" s="53">
        <v>13250</v>
      </c>
      <c r="F92" s="53">
        <v>9776</v>
      </c>
      <c r="G92" s="56">
        <v>10500</v>
      </c>
      <c r="H92" s="55">
        <f t="shared" si="19"/>
        <v>45204</v>
      </c>
    </row>
    <row r="93" spans="1:22" s="100" customFormat="1" ht="24.75" customHeight="1" x14ac:dyDescent="0.35">
      <c r="A93" s="76"/>
      <c r="B93" s="27" t="s">
        <v>65</v>
      </c>
      <c r="C93" s="31">
        <v>-68680.850869366972</v>
      </c>
      <c r="D93" s="28">
        <v>-13453</v>
      </c>
      <c r="E93" s="29">
        <v>-14275</v>
      </c>
      <c r="F93" s="29">
        <v>-14096</v>
      </c>
      <c r="G93" s="32">
        <v>-18000</v>
      </c>
      <c r="H93" s="31">
        <f t="shared" si="19"/>
        <v>-59824</v>
      </c>
    </row>
    <row r="94" spans="1:22" s="101" customFormat="1" ht="24.75" customHeight="1" x14ac:dyDescent="0.35">
      <c r="A94" s="80"/>
      <c r="B94" s="44" t="s">
        <v>37</v>
      </c>
      <c r="C94" s="55">
        <v>-68680.850869366972</v>
      </c>
      <c r="D94" s="52">
        <v>-13453</v>
      </c>
      <c r="E94" s="53">
        <v>-14275</v>
      </c>
      <c r="F94" s="53">
        <v>-14096</v>
      </c>
      <c r="G94" s="56">
        <v>-18000</v>
      </c>
      <c r="H94" s="55">
        <f t="shared" si="19"/>
        <v>-59824</v>
      </c>
    </row>
    <row r="95" spans="1:22" s="100" customFormat="1" ht="24.75" customHeight="1" x14ac:dyDescent="0.3">
      <c r="A95" s="76"/>
      <c r="B95" s="21" t="s">
        <v>66</v>
      </c>
      <c r="C95" s="81">
        <v>67084.297236735103</v>
      </c>
      <c r="D95" s="81">
        <f t="shared" ref="D95:G95" si="30">D96+D98</f>
        <v>18361</v>
      </c>
      <c r="E95" s="82">
        <f t="shared" si="30"/>
        <v>22529</v>
      </c>
      <c r="F95" s="82">
        <f t="shared" si="30"/>
        <v>13134</v>
      </c>
      <c r="G95" s="83">
        <f t="shared" si="30"/>
        <v>24774</v>
      </c>
      <c r="H95" s="126">
        <f t="shared" si="19"/>
        <v>78798</v>
      </c>
    </row>
    <row r="96" spans="1:22" s="100" customFormat="1" ht="24.75" customHeight="1" x14ac:dyDescent="0.35">
      <c r="A96" s="76"/>
      <c r="B96" s="27" t="s">
        <v>64</v>
      </c>
      <c r="C96" s="31">
        <v>15608.300834601236</v>
      </c>
      <c r="D96" s="28">
        <v>5419</v>
      </c>
      <c r="E96" s="29">
        <v>8286</v>
      </c>
      <c r="F96" s="29">
        <v>2695</v>
      </c>
      <c r="G96" s="32">
        <v>12559</v>
      </c>
      <c r="H96" s="31">
        <f t="shared" si="19"/>
        <v>28959</v>
      </c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</row>
    <row r="97" spans="1:22" s="101" customFormat="1" ht="24.75" customHeight="1" x14ac:dyDescent="0.35">
      <c r="A97" s="80"/>
      <c r="B97" s="44" t="s">
        <v>37</v>
      </c>
      <c r="C97" s="55">
        <v>13559.300834601236</v>
      </c>
      <c r="D97" s="52">
        <v>5417</v>
      </c>
      <c r="E97" s="53">
        <v>6528</v>
      </c>
      <c r="F97" s="53">
        <v>2777</v>
      </c>
      <c r="G97" s="56">
        <v>3800</v>
      </c>
      <c r="H97" s="55">
        <f t="shared" si="19"/>
        <v>18522</v>
      </c>
    </row>
    <row r="98" spans="1:22" s="100" customFormat="1" ht="24.75" customHeight="1" x14ac:dyDescent="0.35">
      <c r="A98" s="76"/>
      <c r="B98" s="27" t="s">
        <v>65</v>
      </c>
      <c r="C98" s="31">
        <v>51475.99640213386</v>
      </c>
      <c r="D98" s="28">
        <v>12942</v>
      </c>
      <c r="E98" s="29">
        <v>14243</v>
      </c>
      <c r="F98" s="29">
        <v>10439</v>
      </c>
      <c r="G98" s="32">
        <v>12215</v>
      </c>
      <c r="H98" s="31">
        <f t="shared" si="19"/>
        <v>49839</v>
      </c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</row>
    <row r="99" spans="1:22" s="101" customFormat="1" ht="24.75" customHeight="1" x14ac:dyDescent="0.35">
      <c r="A99" s="80"/>
      <c r="B99" s="44" t="s">
        <v>37</v>
      </c>
      <c r="C99" s="55">
        <v>49899.99640213386</v>
      </c>
      <c r="D99" s="52">
        <v>13117</v>
      </c>
      <c r="E99" s="53">
        <v>14358</v>
      </c>
      <c r="F99" s="53">
        <v>10387</v>
      </c>
      <c r="G99" s="56">
        <v>12000</v>
      </c>
      <c r="H99" s="55">
        <f t="shared" si="19"/>
        <v>49862</v>
      </c>
    </row>
    <row r="100" spans="1:22" s="20" customFormat="1" ht="24.75" customHeight="1" x14ac:dyDescent="0.3">
      <c r="A100" s="76"/>
      <c r="B100" s="21" t="s">
        <v>67</v>
      </c>
      <c r="C100" s="81">
        <v>-170515.90073267987</v>
      </c>
      <c r="D100" s="81">
        <f t="shared" ref="D100:G100" si="31">D101+D108</f>
        <v>-20522.5</v>
      </c>
      <c r="E100" s="82">
        <f t="shared" si="31"/>
        <v>-20640</v>
      </c>
      <c r="F100" s="82">
        <f t="shared" si="31"/>
        <v>-20685</v>
      </c>
      <c r="G100" s="83">
        <f t="shared" si="31"/>
        <v>-15238</v>
      </c>
      <c r="H100" s="126">
        <f t="shared" si="19"/>
        <v>-77085.5</v>
      </c>
    </row>
    <row r="101" spans="1:22" s="20" customFormat="1" ht="24.75" customHeight="1" x14ac:dyDescent="0.3">
      <c r="A101" s="76"/>
      <c r="B101" s="21" t="s">
        <v>68</v>
      </c>
      <c r="C101" s="81">
        <v>-148341.4530169197</v>
      </c>
      <c r="D101" s="81">
        <f t="shared" ref="D101:G101" si="32">D102+D103+D104+D105+D107</f>
        <v>-55520.5</v>
      </c>
      <c r="E101" s="82">
        <f t="shared" si="32"/>
        <v>-24924</v>
      </c>
      <c r="F101" s="82">
        <f t="shared" si="32"/>
        <v>-55837</v>
      </c>
      <c r="G101" s="83">
        <f t="shared" si="32"/>
        <v>96001</v>
      </c>
      <c r="H101" s="126">
        <f t="shared" si="19"/>
        <v>-40280.5</v>
      </c>
    </row>
    <row r="102" spans="1:22" s="20" customFormat="1" ht="24.75" customHeight="1" x14ac:dyDescent="0.35">
      <c r="A102" s="76"/>
      <c r="B102" s="27" t="s">
        <v>69</v>
      </c>
      <c r="C102" s="79">
        <v>0</v>
      </c>
      <c r="D102" s="77">
        <v>0</v>
      </c>
      <c r="E102" s="78">
        <v>0</v>
      </c>
      <c r="F102" s="78">
        <v>0</v>
      </c>
      <c r="G102" s="113">
        <v>0</v>
      </c>
      <c r="H102" s="79">
        <f t="shared" si="19"/>
        <v>0</v>
      </c>
    </row>
    <row r="103" spans="1:22" s="20" customFormat="1" ht="24.75" customHeight="1" x14ac:dyDescent="0.35">
      <c r="A103" s="76"/>
      <c r="B103" s="27" t="s">
        <v>70</v>
      </c>
      <c r="C103" s="79">
        <v>0</v>
      </c>
      <c r="D103" s="77">
        <v>0</v>
      </c>
      <c r="E103" s="78">
        <v>0</v>
      </c>
      <c r="F103" s="78">
        <v>0</v>
      </c>
      <c r="G103" s="113">
        <v>0</v>
      </c>
      <c r="H103" s="79">
        <f t="shared" si="19"/>
        <v>0</v>
      </c>
    </row>
    <row r="104" spans="1:22" s="20" customFormat="1" ht="24.75" customHeight="1" x14ac:dyDescent="0.35">
      <c r="A104" s="76"/>
      <c r="B104" s="27" t="s">
        <v>71</v>
      </c>
      <c r="C104" s="61">
        <v>-30804.951202661832</v>
      </c>
      <c r="D104" s="58">
        <v>-28696.3</v>
      </c>
      <c r="E104" s="59">
        <v>-4949</v>
      </c>
      <c r="F104" s="59">
        <v>-29621</v>
      </c>
      <c r="G104" s="121">
        <v>124462</v>
      </c>
      <c r="H104" s="61">
        <f t="shared" si="19"/>
        <v>61195.7</v>
      </c>
    </row>
    <row r="105" spans="1:22" s="20" customFormat="1" ht="24.75" customHeight="1" x14ac:dyDescent="0.35">
      <c r="A105" s="76"/>
      <c r="B105" s="27" t="s">
        <v>72</v>
      </c>
      <c r="C105" s="31">
        <v>-117167.50181425788</v>
      </c>
      <c r="D105" s="28">
        <v>-26626</v>
      </c>
      <c r="E105" s="29">
        <v>-20220</v>
      </c>
      <c r="F105" s="29">
        <v>-26623</v>
      </c>
      <c r="G105" s="32">
        <v>-28000</v>
      </c>
      <c r="H105" s="31">
        <f t="shared" si="19"/>
        <v>-101469</v>
      </c>
    </row>
    <row r="106" spans="1:22" s="51" customFormat="1" ht="24.75" customHeight="1" x14ac:dyDescent="0.35">
      <c r="A106" s="80"/>
      <c r="B106" s="44" t="s">
        <v>37</v>
      </c>
      <c r="C106" s="55">
        <v>-117149.50181425788</v>
      </c>
      <c r="D106" s="52">
        <v>-26626</v>
      </c>
      <c r="E106" s="53">
        <v>-20220</v>
      </c>
      <c r="F106" s="53">
        <v>-26623</v>
      </c>
      <c r="G106" s="56">
        <v>-28000</v>
      </c>
      <c r="H106" s="55">
        <f t="shared" si="19"/>
        <v>-101469</v>
      </c>
    </row>
    <row r="107" spans="1:22" s="20" customFormat="1" ht="24.75" customHeight="1" x14ac:dyDescent="0.35">
      <c r="A107" s="76"/>
      <c r="B107" s="27" t="s">
        <v>73</v>
      </c>
      <c r="C107" s="79">
        <v>-369</v>
      </c>
      <c r="D107" s="77">
        <v>-198.2</v>
      </c>
      <c r="E107" s="78">
        <v>245</v>
      </c>
      <c r="F107" s="78">
        <v>407</v>
      </c>
      <c r="G107" s="113">
        <v>-461</v>
      </c>
      <c r="H107" s="79">
        <f t="shared" si="19"/>
        <v>-7.1999999999999886</v>
      </c>
    </row>
    <row r="108" spans="1:22" s="20" customFormat="1" ht="24.75" customHeight="1" x14ac:dyDescent="0.3">
      <c r="A108" s="76"/>
      <c r="B108" s="21" t="s">
        <v>66</v>
      </c>
      <c r="C108" s="81">
        <v>-22174.44771576015</v>
      </c>
      <c r="D108" s="81">
        <f t="shared" ref="D108:G108" si="33">D109+D110+D111+D112+D114</f>
        <v>34998</v>
      </c>
      <c r="E108" s="82">
        <f t="shared" si="33"/>
        <v>4284</v>
      </c>
      <c r="F108" s="82">
        <f t="shared" si="33"/>
        <v>35152</v>
      </c>
      <c r="G108" s="83">
        <f t="shared" si="33"/>
        <v>-111239</v>
      </c>
      <c r="H108" s="126">
        <f t="shared" si="19"/>
        <v>-36805</v>
      </c>
    </row>
    <row r="109" spans="1:22" s="20" customFormat="1" ht="24.75" customHeight="1" x14ac:dyDescent="0.35">
      <c r="A109" s="76"/>
      <c r="B109" s="27" t="s">
        <v>69</v>
      </c>
      <c r="C109" s="79">
        <v>2782</v>
      </c>
      <c r="D109" s="77">
        <v>922</v>
      </c>
      <c r="E109" s="78">
        <v>4515</v>
      </c>
      <c r="F109" s="78">
        <v>2903</v>
      </c>
      <c r="G109" s="113">
        <v>1443</v>
      </c>
      <c r="H109" s="79">
        <f t="shared" si="19"/>
        <v>9783</v>
      </c>
    </row>
    <row r="110" spans="1:22" s="20" customFormat="1" ht="24.75" customHeight="1" x14ac:dyDescent="0.35">
      <c r="A110" s="76"/>
      <c r="B110" s="27" t="s">
        <v>70</v>
      </c>
      <c r="C110" s="79">
        <v>0</v>
      </c>
      <c r="D110" s="77">
        <v>0</v>
      </c>
      <c r="E110" s="78">
        <v>0</v>
      </c>
      <c r="F110" s="78">
        <v>0</v>
      </c>
      <c r="G110" s="113">
        <v>0</v>
      </c>
      <c r="H110" s="79">
        <f t="shared" si="19"/>
        <v>0</v>
      </c>
    </row>
    <row r="111" spans="1:22" s="20" customFormat="1" ht="24.75" customHeight="1" x14ac:dyDescent="0.35">
      <c r="A111" s="76"/>
      <c r="B111" s="27" t="s">
        <v>71</v>
      </c>
      <c r="C111" s="31">
        <v>5833.8992754468636</v>
      </c>
      <c r="D111" s="28">
        <v>40217</v>
      </c>
      <c r="E111" s="29">
        <v>13867</v>
      </c>
      <c r="F111" s="29">
        <v>38160</v>
      </c>
      <c r="G111" s="32">
        <v>-106548</v>
      </c>
      <c r="H111" s="31">
        <f t="shared" si="19"/>
        <v>-14304</v>
      </c>
    </row>
    <row r="112" spans="1:22" s="20" customFormat="1" ht="24.75" customHeight="1" x14ac:dyDescent="0.35">
      <c r="A112" s="76"/>
      <c r="B112" s="27" t="s">
        <v>72</v>
      </c>
      <c r="C112" s="31">
        <v>-38280.346991207014</v>
      </c>
      <c r="D112" s="28">
        <v>-8531</v>
      </c>
      <c r="E112" s="29">
        <v>-14483</v>
      </c>
      <c r="F112" s="29">
        <v>-8589</v>
      </c>
      <c r="G112" s="32">
        <v>-9305</v>
      </c>
      <c r="H112" s="31">
        <f t="shared" si="19"/>
        <v>-40908</v>
      </c>
    </row>
    <row r="113" spans="1:8" s="51" customFormat="1" ht="24.75" customHeight="1" x14ac:dyDescent="0.35">
      <c r="A113" s="80"/>
      <c r="B113" s="44" t="s">
        <v>37</v>
      </c>
      <c r="C113" s="55">
        <v>-36478.346991207014</v>
      </c>
      <c r="D113" s="52">
        <v>-7918</v>
      </c>
      <c r="E113" s="53">
        <v>-13540</v>
      </c>
      <c r="F113" s="53">
        <v>-7906</v>
      </c>
      <c r="G113" s="56">
        <v>-9000</v>
      </c>
      <c r="H113" s="55">
        <f t="shared" si="19"/>
        <v>-38364</v>
      </c>
    </row>
    <row r="114" spans="1:8" s="20" customFormat="1" ht="24.75" customHeight="1" x14ac:dyDescent="0.35">
      <c r="A114" s="76"/>
      <c r="B114" s="27" t="s">
        <v>73</v>
      </c>
      <c r="C114" s="79">
        <v>7488</v>
      </c>
      <c r="D114" s="77">
        <v>2390</v>
      </c>
      <c r="E114" s="78">
        <v>385</v>
      </c>
      <c r="F114" s="78">
        <v>2678</v>
      </c>
      <c r="G114" s="113">
        <v>3171</v>
      </c>
      <c r="H114" s="79">
        <f t="shared" si="19"/>
        <v>8624</v>
      </c>
    </row>
    <row r="115" spans="1:8" s="20" customFormat="1" ht="24.75" customHeight="1" x14ac:dyDescent="0.3">
      <c r="A115" s="76"/>
      <c r="B115" s="21" t="s">
        <v>74</v>
      </c>
      <c r="C115" s="81">
        <v>-6041</v>
      </c>
      <c r="D115" s="81">
        <f t="shared" ref="D115:G115" si="34">SUM(D116:D120)</f>
        <v>-5004</v>
      </c>
      <c r="E115" s="82">
        <f t="shared" si="34"/>
        <v>-10646</v>
      </c>
      <c r="F115" s="82">
        <f t="shared" si="34"/>
        <v>3431</v>
      </c>
      <c r="G115" s="83">
        <f t="shared" si="34"/>
        <v>-4361</v>
      </c>
      <c r="H115" s="126">
        <f t="shared" si="19"/>
        <v>-16580</v>
      </c>
    </row>
    <row r="116" spans="1:8" s="20" customFormat="1" ht="24.75" customHeight="1" x14ac:dyDescent="0.35">
      <c r="A116" s="76"/>
      <c r="B116" s="27" t="s">
        <v>75</v>
      </c>
      <c r="C116" s="79">
        <v>0</v>
      </c>
      <c r="D116" s="77">
        <v>0</v>
      </c>
      <c r="E116" s="78">
        <v>0</v>
      </c>
      <c r="F116" s="78">
        <v>0</v>
      </c>
      <c r="G116" s="113">
        <v>0</v>
      </c>
      <c r="H116" s="79">
        <f t="shared" si="19"/>
        <v>0</v>
      </c>
    </row>
    <row r="117" spans="1:8" s="20" customFormat="1" ht="24.75" customHeight="1" x14ac:dyDescent="0.35">
      <c r="A117" s="76"/>
      <c r="B117" s="27" t="s">
        <v>76</v>
      </c>
      <c r="C117" s="79">
        <v>-165</v>
      </c>
      <c r="D117" s="77">
        <v>19</v>
      </c>
      <c r="E117" s="78">
        <v>1</v>
      </c>
      <c r="F117" s="78">
        <v>-3</v>
      </c>
      <c r="G117" s="113">
        <v>30</v>
      </c>
      <c r="H117" s="79">
        <f t="shared" si="19"/>
        <v>47</v>
      </c>
    </row>
    <row r="118" spans="1:8" s="20" customFormat="1" ht="24.75" customHeight="1" x14ac:dyDescent="0.35">
      <c r="A118" s="76"/>
      <c r="B118" s="27" t="s">
        <v>77</v>
      </c>
      <c r="C118" s="79">
        <v>-96</v>
      </c>
      <c r="D118" s="77">
        <v>0</v>
      </c>
      <c r="E118" s="78">
        <v>-47</v>
      </c>
      <c r="F118" s="78">
        <v>-98</v>
      </c>
      <c r="G118" s="113">
        <v>-47</v>
      </c>
      <c r="H118" s="79">
        <f t="shared" si="19"/>
        <v>-192</v>
      </c>
    </row>
    <row r="119" spans="1:8" s="20" customFormat="1" ht="24.75" customHeight="1" x14ac:dyDescent="0.35">
      <c r="A119" s="76"/>
      <c r="B119" s="27" t="s">
        <v>78</v>
      </c>
      <c r="C119" s="79">
        <v>-5780</v>
      </c>
      <c r="D119" s="77">
        <v>-5023</v>
      </c>
      <c r="E119" s="78">
        <v>-10600</v>
      </c>
      <c r="F119" s="78">
        <v>3532</v>
      </c>
      <c r="G119" s="113">
        <v>-4344</v>
      </c>
      <c r="H119" s="79">
        <f t="shared" si="19"/>
        <v>-16435</v>
      </c>
    </row>
    <row r="120" spans="1:8" s="20" customFormat="1" ht="24.75" customHeight="1" x14ac:dyDescent="0.35">
      <c r="A120" s="76"/>
      <c r="B120" s="27" t="s">
        <v>79</v>
      </c>
      <c r="C120" s="86">
        <v>0</v>
      </c>
      <c r="D120" s="84">
        <v>0</v>
      </c>
      <c r="E120" s="85">
        <v>0</v>
      </c>
      <c r="F120" s="85">
        <v>0</v>
      </c>
      <c r="G120" s="122">
        <v>0</v>
      </c>
      <c r="H120" s="86">
        <f>D120+E120+F120+G120</f>
        <v>0</v>
      </c>
    </row>
    <row r="121" spans="1:8" s="20" customFormat="1" ht="24.75" customHeight="1" x14ac:dyDescent="0.3">
      <c r="A121" s="76" t="s">
        <v>80</v>
      </c>
      <c r="B121" s="21" t="s">
        <v>81</v>
      </c>
      <c r="C121" s="81">
        <v>-10404.600442064831</v>
      </c>
      <c r="D121" s="81">
        <f>-(D80+D7)-1</f>
        <v>-932.41700000000128</v>
      </c>
      <c r="E121" s="82">
        <f t="shared" ref="E121:G121" si="35">-(E80+E7)</f>
        <v>1365</v>
      </c>
      <c r="F121" s="82">
        <f t="shared" si="35"/>
        <v>-483</v>
      </c>
      <c r="G121" s="83">
        <f t="shared" si="35"/>
        <v>-4213</v>
      </c>
      <c r="H121" s="126">
        <f>-(H80+H7)-1</f>
        <v>-4263.4170000000013</v>
      </c>
    </row>
    <row r="122" spans="1:8" s="20" customFormat="1" ht="7.5" customHeight="1" thickBot="1" x14ac:dyDescent="0.4">
      <c r="A122" s="87"/>
      <c r="B122" s="88"/>
      <c r="C122" s="89"/>
      <c r="D122" s="90"/>
      <c r="E122" s="91"/>
      <c r="F122" s="91"/>
      <c r="G122" s="92"/>
      <c r="H122" s="127"/>
    </row>
    <row r="123" spans="1:8" s="8" customFormat="1" ht="24.75" customHeight="1" x14ac:dyDescent="0.3">
      <c r="A123" s="140" t="s">
        <v>87</v>
      </c>
      <c r="B123" s="140"/>
      <c r="C123" s="140"/>
      <c r="D123" s="140"/>
      <c r="E123" s="140"/>
      <c r="G123" s="142" t="s">
        <v>85</v>
      </c>
      <c r="H123" s="142"/>
    </row>
    <row r="124" spans="1:8" s="8" customFormat="1" ht="38.25" customHeight="1" x14ac:dyDescent="0.3">
      <c r="A124" s="141"/>
      <c r="B124" s="141"/>
      <c r="C124" s="141"/>
      <c r="D124" s="141"/>
      <c r="E124" s="141"/>
      <c r="G124" s="143"/>
      <c r="H124" s="143"/>
    </row>
    <row r="125" spans="1:8" s="8" customFormat="1" ht="20.25" x14ac:dyDescent="0.3">
      <c r="A125" s="94" t="s">
        <v>82</v>
      </c>
      <c r="E125" s="93"/>
    </row>
    <row r="126" spans="1:8" ht="20.25" x14ac:dyDescent="0.3">
      <c r="A126" s="94" t="s">
        <v>83</v>
      </c>
    </row>
    <row r="127" spans="1:8" ht="23.25" x14ac:dyDescent="0.35">
      <c r="C127" s="99"/>
      <c r="D127" s="98"/>
      <c r="E127" s="98"/>
      <c r="F127" s="98"/>
      <c r="G127" s="98"/>
    </row>
    <row r="130" spans="3:8" ht="23.25" x14ac:dyDescent="0.35">
      <c r="C130" s="96"/>
      <c r="H130" s="96"/>
    </row>
  </sheetData>
  <mergeCells count="13">
    <mergeCell ref="A123:E124"/>
    <mergeCell ref="G123:H124"/>
    <mergeCell ref="H4:H5"/>
    <mergeCell ref="A57:A58"/>
    <mergeCell ref="B57:B58"/>
    <mergeCell ref="C57:C58"/>
    <mergeCell ref="D57:F57"/>
    <mergeCell ref="H57:H58"/>
    <mergeCell ref="A1:G2"/>
    <mergeCell ref="A4:A5"/>
    <mergeCell ref="B4:B5"/>
    <mergeCell ref="C4:C5"/>
    <mergeCell ref="D4:G4"/>
  </mergeCells>
  <pageMargins left="0" right="0" top="0" bottom="0" header="0" footer="0"/>
  <pageSetup paperSize="9" scale="44" orientation="portrait" r:id="rId1"/>
  <headerFooter scaleWithDoc="0"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Satishingh Jugoo</dc:creator>
  <cp:lastModifiedBy>Soodiadev Ramrutton</cp:lastModifiedBy>
  <cp:lastPrinted>2014-03-17T11:01:59Z</cp:lastPrinted>
  <dcterms:created xsi:type="dcterms:W3CDTF">2014-03-10T12:40:49Z</dcterms:created>
  <dcterms:modified xsi:type="dcterms:W3CDTF">2014-03-17T11:35:33Z</dcterms:modified>
</cp:coreProperties>
</file>