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9525"/>
  </bookViews>
  <sheets>
    <sheet name="49a-b" sheetId="1" r:id="rId1"/>
  </sheets>
  <definedNames>
    <definedName name="_xlnm.Print_Area" localSheetId="0">'49a-b'!$A$1:$H$61</definedName>
  </definedNames>
  <calcPr calcId="145621"/>
</workbook>
</file>

<file path=xl/calcChain.xml><?xml version="1.0" encoding="utf-8"?>
<calcChain xmlns="http://schemas.openxmlformats.org/spreadsheetml/2006/main">
  <c r="H55" i="1" l="1"/>
  <c r="H53" i="1"/>
  <c r="H52" i="1"/>
  <c r="F52" i="1"/>
  <c r="E52" i="1"/>
  <c r="E49" i="1" s="1"/>
  <c r="E48" i="1" s="1"/>
  <c r="E38" i="1" s="1"/>
  <c r="H51" i="1"/>
  <c r="H50" i="1"/>
  <c r="H49" i="1"/>
  <c r="F49" i="1"/>
  <c r="H48" i="1"/>
  <c r="F48" i="1"/>
  <c r="F38" i="1" s="1"/>
  <c r="H47" i="1"/>
  <c r="H46" i="1"/>
  <c r="H45" i="1"/>
  <c r="H40" i="1" s="1"/>
  <c r="H39" i="1" s="1"/>
  <c r="H38" i="1" s="1"/>
  <c r="H44" i="1"/>
  <c r="H43" i="1"/>
  <c r="F40" i="1"/>
  <c r="E40" i="1"/>
  <c r="F39" i="1"/>
  <c r="E39" i="1"/>
  <c r="G38" i="1"/>
  <c r="D38" i="1"/>
  <c r="D28" i="1" s="1"/>
  <c r="C38" i="1"/>
  <c r="C28" i="1" s="1"/>
  <c r="H37" i="1"/>
  <c r="H36" i="1"/>
  <c r="H29" i="1" s="1"/>
  <c r="F36" i="1"/>
  <c r="E36" i="1"/>
  <c r="H35" i="1"/>
  <c r="H34" i="1"/>
  <c r="E34" i="1"/>
  <c r="H33" i="1"/>
  <c r="H32" i="1"/>
  <c r="E32" i="1"/>
  <c r="E31" i="1" s="1"/>
  <c r="E30" i="1" s="1"/>
  <c r="E29" i="1" s="1"/>
  <c r="H31" i="1"/>
  <c r="F31" i="1"/>
  <c r="H30" i="1"/>
  <c r="F30" i="1"/>
  <c r="F29" i="1" s="1"/>
  <c r="G29" i="1"/>
  <c r="G28" i="1" s="1"/>
  <c r="G22" i="1"/>
  <c r="F22" i="1"/>
  <c r="E22" i="1"/>
  <c r="D22" i="1"/>
  <c r="C22" i="1"/>
  <c r="H16" i="1"/>
  <c r="H14" i="1"/>
  <c r="H22" i="1" s="1"/>
  <c r="H13" i="1"/>
  <c r="E12" i="1"/>
  <c r="H11" i="1"/>
  <c r="H10" i="1"/>
  <c r="E10" i="1"/>
  <c r="H9" i="1"/>
  <c r="H6" i="1"/>
  <c r="E6" i="1"/>
  <c r="E5" i="1"/>
  <c r="F28" i="1" l="1"/>
  <c r="H28" i="1"/>
  <c r="E28" i="1"/>
</calcChain>
</file>

<file path=xl/sharedStrings.xml><?xml version="1.0" encoding="utf-8"?>
<sst xmlns="http://schemas.openxmlformats.org/spreadsheetml/2006/main" count="136" uniqueCount="82">
  <si>
    <t>(Rs million)</t>
  </si>
  <si>
    <r>
      <t xml:space="preserve">Sector (ISIC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1 digit)</t>
    </r>
  </si>
  <si>
    <t>Description</t>
  </si>
  <si>
    <t>2006</t>
  </si>
  <si>
    <t>2007</t>
  </si>
  <si>
    <t>2008</t>
  </si>
  <si>
    <t>2009</t>
  </si>
  <si>
    <r>
      <t>2010</t>
    </r>
    <r>
      <rPr>
        <b/>
        <vertAlign val="superscript"/>
        <sz val="9"/>
        <rFont val="Arial"/>
        <family val="2"/>
      </rPr>
      <t xml:space="preserve"> 2</t>
    </r>
  </si>
  <si>
    <r>
      <t xml:space="preserve">2011 </t>
    </r>
    <r>
      <rPr>
        <b/>
        <vertAlign val="superscript"/>
        <sz val="9"/>
        <rFont val="Arial"/>
        <family val="2"/>
      </rPr>
      <t xml:space="preserve">3 </t>
    </r>
  </si>
  <si>
    <t>A</t>
  </si>
  <si>
    <t>Agriculture, forestry and fishing</t>
  </si>
  <si>
    <t>C</t>
  </si>
  <si>
    <t>Manufacturing</t>
  </si>
  <si>
    <t>D</t>
  </si>
  <si>
    <t>Electricity, gas, steam and air conditioning supply</t>
  </si>
  <si>
    <t xml:space="preserve"> -</t>
  </si>
  <si>
    <t>E</t>
  </si>
  <si>
    <t>Water supply; sewerage, waste management and remediation
activities</t>
  </si>
  <si>
    <t>F</t>
  </si>
  <si>
    <t>Construction</t>
  </si>
  <si>
    <t>G</t>
  </si>
  <si>
    <t xml:space="preserve">Wholesale and retail trade; repair of motor vehicles and motorcycles 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</si>
  <si>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</si>
  <si>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</si>
  <si>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</si>
  <si>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</si>
  <si>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</si>
  <si>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</si>
  <si>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</si>
  <si>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</si>
  <si>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</si>
  <si>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</si>
  <si>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</si>
  <si>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</si>
  <si>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</si>
  <si>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</si>
  <si>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P</t>
  </si>
  <si>
    <t>Education</t>
  </si>
  <si>
    <t>Q</t>
  </si>
  <si>
    <t>Human health and social work activities</t>
  </si>
  <si>
    <t>S</t>
  </si>
  <si>
    <t>Other service activities</t>
  </si>
  <si>
    <t xml:space="preserve"> Total</t>
  </si>
  <si>
    <r>
      <t>1</t>
    </r>
    <r>
      <rPr>
        <i/>
        <sz val="9"/>
        <rFont val="Arial"/>
        <family val="2"/>
      </rPr>
      <t xml:space="preserve">  Data in this table are in line with the structure of the fourth revision of International Standard of Industrial Classification ( ISIC Rev. 4).
Details on ISIC Rev.4 are available on United Nations Statistics Division website at http://unstats.un.org/unsd/cr/registry/isic-4.asp</t>
    </r>
  </si>
  <si>
    <t>Region / Economy</t>
  </si>
  <si>
    <t xml:space="preserve">2009 </t>
  </si>
  <si>
    <t>Total world</t>
  </si>
  <si>
    <t xml:space="preserve">  Developed countries</t>
  </si>
  <si>
    <t xml:space="preserve">    Europe</t>
  </si>
  <si>
    <t xml:space="preserve">      European Union 25</t>
  </si>
  <si>
    <t xml:space="preserve">        European Union 15</t>
  </si>
  <si>
    <t xml:space="preserve">           France</t>
  </si>
  <si>
    <t xml:space="preserve">           Other developed Europe</t>
  </si>
  <si>
    <t xml:space="preserve">              Switzerland</t>
  </si>
  <si>
    <t xml:space="preserve">    North America</t>
  </si>
  <si>
    <t xml:space="preserve">        United States</t>
  </si>
  <si>
    <t xml:space="preserve">  Developing economies</t>
  </si>
  <si>
    <t xml:space="preserve">    Africa</t>
  </si>
  <si>
    <t xml:space="preserve">      Other Africa</t>
  </si>
  <si>
    <t xml:space="preserve">          Comoros</t>
  </si>
  <si>
    <t xml:space="preserve">          Kenya</t>
  </si>
  <si>
    <t xml:space="preserve">          Madagascar</t>
  </si>
  <si>
    <t xml:space="preserve">          Mozambique</t>
  </si>
  <si>
    <t xml:space="preserve">          Reunion</t>
  </si>
  <si>
    <t xml:space="preserve">          Seychelles</t>
  </si>
  <si>
    <t xml:space="preserve">          South Africa</t>
  </si>
  <si>
    <t xml:space="preserve">    Asia and Oceania</t>
  </si>
  <si>
    <t xml:space="preserve">     Asia </t>
  </si>
  <si>
    <t xml:space="preserve">          West Asia</t>
  </si>
  <si>
    <t xml:space="preserve">              United Arab Emirates</t>
  </si>
  <si>
    <t xml:space="preserve">         South, East and South-East Asia</t>
  </si>
  <si>
    <t xml:space="preserve">             India</t>
  </si>
  <si>
    <t xml:space="preserve">             Maldives</t>
  </si>
  <si>
    <t xml:space="preserve">            Thailand</t>
  </si>
  <si>
    <t xml:space="preserve">  Unspecified</t>
  </si>
  <si>
    <r>
      <t>2</t>
    </r>
    <r>
      <rPr>
        <i/>
        <sz val="9"/>
        <rFont val="Arial"/>
        <family val="2"/>
      </rPr>
      <t xml:space="preserve"> Revised.</t>
    </r>
  </si>
  <si>
    <r>
      <t>3</t>
    </r>
    <r>
      <rPr>
        <i/>
        <sz val="9"/>
        <rFont val="Arial"/>
        <family val="2"/>
      </rPr>
      <t xml:space="preserve"> Provisional.                                                      </t>
    </r>
    <r>
      <rPr>
        <i/>
        <vertAlign val="superscript"/>
        <sz val="9"/>
        <rFont val="Arial"/>
        <family val="2"/>
      </rPr>
      <t xml:space="preserve"> </t>
    </r>
  </si>
  <si>
    <t>* Exclude direct investment by global business.</t>
  </si>
  <si>
    <t>Figures may not add up to totals due to rounding.</t>
  </si>
  <si>
    <t>Source: Statistics Division.</t>
  </si>
  <si>
    <r>
      <t xml:space="preserve">Table 49a: Direct Investment Abroad by Sector: 2006 - 2011 </t>
    </r>
    <r>
      <rPr>
        <b/>
        <vertAlign val="superscript"/>
        <sz val="13"/>
        <rFont val="Arial"/>
        <family val="2"/>
      </rPr>
      <t>*</t>
    </r>
  </si>
  <si>
    <r>
      <t xml:space="preserve">Table 49b: Direct Investment Abroad by Geographical Destination: 2006 - 2011 </t>
    </r>
    <r>
      <rPr>
        <b/>
        <vertAlign val="superscript"/>
        <sz val="13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</si>
</sst>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\ ###\ ##0;\-#\ ###;&quot;-&quot;"/>
  </numFmts>
  <fonts count="13" x14ac:knownFonts="1">
    <font>
      <sz val="10"/>
      <name val="Arial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vertAlign val="superscript"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7" fontId="10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43" fontId="10" fillId="0" borderId="11" xfId="1" applyNumberFormat="1" applyFont="1" applyFill="1" applyBorder="1" applyAlignment="1">
      <alignment vertical="center"/>
    </xf>
    <xf numFmtId="43" fontId="10" fillId="0" borderId="11" xfId="1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vertical="center"/>
    </xf>
    <xf numFmtId="43" fontId="10" fillId="0" borderId="11" xfId="0" applyNumberFormat="1" applyFont="1" applyFill="1" applyBorder="1" applyAlignment="1">
      <alignment horizontal="center" vertical="center"/>
    </xf>
    <xf numFmtId="43" fontId="8" fillId="0" borderId="11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horizontal="center" vertical="center"/>
    </xf>
    <xf numFmtId="43" fontId="8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/>
    <xf numFmtId="164" fontId="10" fillId="0" borderId="0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8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</cellXfs>
  <cellStyles count="3">
    <cellStyle name="Comma 2" xfId="2"/>
    <cellStyle name="Comma_Table 41a-41b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topLeftCell="A10" zoomScaleNormal="100" workbookViewId="0">
      <selection activeCell="H24" sqref="H24"/>
    </sheetView>
  </sheetViews>
  <sheetFormatPr defaultRowHeight="11.25" x14ac:dyDescent="0.2"/>
  <cols>
    <col min="1" max="1" width="11.42578125" style="5" customWidth="1"/>
    <col min="2" max="2" width="28.140625" style="5" customWidth="1"/>
    <col min="3" max="8" width="8.7109375" style="5" customWidth="1"/>
    <col min="9" max="16384" width="9.140625" style="5"/>
  </cols>
  <sheetData>
    <row r="1" spans="1:8" s="3" customFormat="1" ht="19.5" x14ac:dyDescent="0.2">
      <c r="A1" s="1" t="s">
        <v>80</v>
      </c>
      <c r="B1" s="2"/>
      <c r="E1" s="4"/>
      <c r="F1" s="4"/>
    </row>
    <row r="2" spans="1:8" ht="11.25" customHeight="1" x14ac:dyDescent="0.2">
      <c r="D2" s="6"/>
      <c r="E2" s="6"/>
      <c r="G2" s="59" t="s">
        <v>0</v>
      </c>
      <c r="H2" s="59"/>
    </row>
    <row r="3" spans="1:8" s="7" customFormat="1" ht="12" x14ac:dyDescent="0.2">
      <c r="A3" s="66" t="s">
        <v>1</v>
      </c>
      <c r="B3" s="68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</row>
    <row r="4" spans="1:8" s="7" customFormat="1" ht="19.5" customHeight="1" x14ac:dyDescent="0.2">
      <c r="A4" s="67"/>
      <c r="B4" s="69"/>
      <c r="C4" s="71"/>
      <c r="D4" s="71"/>
      <c r="E4" s="71"/>
      <c r="F4" s="71"/>
      <c r="G4" s="71"/>
      <c r="H4" s="71"/>
    </row>
    <row r="5" spans="1:8" s="7" customFormat="1" ht="19.5" customHeight="1" x14ac:dyDescent="0.2">
      <c r="A5" s="8" t="s">
        <v>9</v>
      </c>
      <c r="B5" s="9" t="s">
        <v>10</v>
      </c>
      <c r="C5" s="10">
        <v>270.8</v>
      </c>
      <c r="D5" s="10">
        <v>112.9</v>
      </c>
      <c r="E5" s="10">
        <f>2.8+6.98</f>
        <v>9.7800000000000011</v>
      </c>
      <c r="F5" s="10">
        <v>0.90500000000000003</v>
      </c>
      <c r="G5" s="10">
        <v>10.1</v>
      </c>
      <c r="H5" s="10">
        <v>531</v>
      </c>
    </row>
    <row r="6" spans="1:8" s="7" customFormat="1" ht="19.5" customHeight="1" x14ac:dyDescent="0.2">
      <c r="A6" s="11" t="s">
        <v>11</v>
      </c>
      <c r="B6" s="12" t="s">
        <v>12</v>
      </c>
      <c r="C6" s="13">
        <v>335.3</v>
      </c>
      <c r="D6" s="13">
        <v>235.3</v>
      </c>
      <c r="E6" s="13">
        <f>14.3+190.9</f>
        <v>205.20000000000002</v>
      </c>
      <c r="F6" s="13">
        <v>114.2</v>
      </c>
      <c r="G6" s="13">
        <v>347.4</v>
      </c>
      <c r="H6" s="13">
        <f>192.5+592</f>
        <v>784.5</v>
      </c>
    </row>
    <row r="7" spans="1:8" s="7" customFormat="1" ht="24.75" customHeight="1" x14ac:dyDescent="0.2">
      <c r="A7" s="11" t="s">
        <v>13</v>
      </c>
      <c r="B7" s="12" t="s">
        <v>14</v>
      </c>
      <c r="C7" s="13" t="s">
        <v>15</v>
      </c>
      <c r="D7" s="13" t="s">
        <v>15</v>
      </c>
      <c r="E7" s="13" t="s">
        <v>15</v>
      </c>
      <c r="F7" s="13" t="s">
        <v>15</v>
      </c>
      <c r="G7" s="13">
        <v>15.56</v>
      </c>
      <c r="H7" s="13" t="s">
        <v>15</v>
      </c>
    </row>
    <row r="8" spans="1:8" s="7" customFormat="1" ht="34.5" customHeight="1" x14ac:dyDescent="0.2">
      <c r="A8" s="11" t="s">
        <v>16</v>
      </c>
      <c r="B8" s="12" t="s">
        <v>17</v>
      </c>
      <c r="C8" s="13" t="s">
        <v>15</v>
      </c>
      <c r="D8" s="13" t="s">
        <v>15</v>
      </c>
      <c r="E8" s="13" t="s">
        <v>15</v>
      </c>
      <c r="F8" s="13" t="s">
        <v>15</v>
      </c>
      <c r="G8" s="13" t="s">
        <v>15</v>
      </c>
      <c r="H8" s="13">
        <v>1</v>
      </c>
    </row>
    <row r="9" spans="1:8" s="7" customFormat="1" ht="19.5" customHeight="1" x14ac:dyDescent="0.2">
      <c r="A9" s="11" t="s">
        <v>18</v>
      </c>
      <c r="B9" s="12" t="s">
        <v>19</v>
      </c>
      <c r="C9" s="10">
        <v>26</v>
      </c>
      <c r="D9" s="10">
        <v>29.968</v>
      </c>
      <c r="E9" s="10">
        <v>2.4710000000000001</v>
      </c>
      <c r="F9" s="10">
        <v>3.8</v>
      </c>
      <c r="G9" s="13" t="s">
        <v>15</v>
      </c>
      <c r="H9" s="13">
        <f>115.65+41</f>
        <v>156.65</v>
      </c>
    </row>
    <row r="10" spans="1:8" s="7" customFormat="1" ht="23.25" customHeight="1" x14ac:dyDescent="0.2">
      <c r="A10" s="11" t="s">
        <v>20</v>
      </c>
      <c r="B10" s="12" t="s">
        <v>21</v>
      </c>
      <c r="C10" s="10">
        <v>5.508</v>
      </c>
      <c r="D10" s="10">
        <v>17.231999999999999</v>
      </c>
      <c r="E10" s="10">
        <f>3.388+18.834</f>
        <v>22.222000000000001</v>
      </c>
      <c r="F10" s="10">
        <v>33.9</v>
      </c>
      <c r="G10" s="10">
        <v>0.89</v>
      </c>
      <c r="H10" s="10">
        <f>19+28.6819</f>
        <v>47.681899999999999</v>
      </c>
    </row>
    <row r="11" spans="1:8" s="7" customFormat="1" ht="19.5" customHeight="1" x14ac:dyDescent="0.2">
      <c r="A11" s="11" t="s">
        <v>22</v>
      </c>
      <c r="B11" s="12" t="s">
        <v>23</v>
      </c>
      <c r="C11" s="10">
        <v>1.7749999999999999</v>
      </c>
      <c r="D11" s="10">
        <v>5.2679999999999998</v>
      </c>
      <c r="E11" s="10">
        <v>12.94</v>
      </c>
      <c r="F11" s="10">
        <v>9</v>
      </c>
      <c r="G11" s="13" t="s">
        <v>15</v>
      </c>
      <c r="H11" s="13">
        <f>0.45+7</f>
        <v>7.45</v>
      </c>
    </row>
    <row r="12" spans="1:8" s="7" customFormat="1" ht="23.25" customHeight="1" x14ac:dyDescent="0.2">
      <c r="A12" s="11" t="s">
        <v>24</v>
      </c>
      <c r="B12" s="12" t="s">
        <v>25</v>
      </c>
      <c r="C12" s="10">
        <v>391</v>
      </c>
      <c r="D12" s="10">
        <v>1068.3</v>
      </c>
      <c r="E12" s="10">
        <f>32.489+887.884</f>
        <v>920.37300000000005</v>
      </c>
      <c r="F12" s="10">
        <v>711.4</v>
      </c>
      <c r="G12" s="10">
        <v>1002</v>
      </c>
      <c r="H12" s="13">
        <v>411</v>
      </c>
    </row>
    <row r="13" spans="1:8" s="7" customFormat="1" ht="22.5" customHeight="1" x14ac:dyDescent="0.2">
      <c r="A13" s="11" t="s">
        <v>26</v>
      </c>
      <c r="B13" s="12" t="s">
        <v>27</v>
      </c>
      <c r="C13" s="10" t="s">
        <v>15</v>
      </c>
      <c r="D13" s="10" t="s">
        <v>15</v>
      </c>
      <c r="E13" s="10">
        <v>0.48199999999999998</v>
      </c>
      <c r="F13" s="13" t="s">
        <v>15</v>
      </c>
      <c r="G13" s="13" t="s">
        <v>15</v>
      </c>
      <c r="H13" s="13">
        <f>1.798+23</f>
        <v>24.798000000000002</v>
      </c>
    </row>
    <row r="14" spans="1:8" s="7" customFormat="1" ht="22.5" customHeight="1" x14ac:dyDescent="0.2">
      <c r="A14" s="11" t="s">
        <v>28</v>
      </c>
      <c r="B14" s="12" t="s">
        <v>29</v>
      </c>
      <c r="C14" s="10">
        <v>12.14</v>
      </c>
      <c r="D14" s="10">
        <v>113</v>
      </c>
      <c r="E14" s="10">
        <v>209</v>
      </c>
      <c r="F14" s="10">
        <v>209.2</v>
      </c>
      <c r="G14" s="13">
        <v>1063</v>
      </c>
      <c r="H14" s="13">
        <f>302+54+27.52</f>
        <v>383.52</v>
      </c>
    </row>
    <row r="15" spans="1:8" s="14" customFormat="1" ht="24" customHeight="1" x14ac:dyDescent="0.2">
      <c r="A15" s="11" t="s">
        <v>30</v>
      </c>
      <c r="B15" s="12" t="s">
        <v>31</v>
      </c>
      <c r="C15" s="13">
        <v>90.756</v>
      </c>
      <c r="D15" s="13">
        <v>245.41200000000001</v>
      </c>
      <c r="E15" s="13">
        <v>213</v>
      </c>
      <c r="F15" s="13">
        <v>329.8</v>
      </c>
      <c r="G15" s="13">
        <v>124</v>
      </c>
      <c r="H15" s="13">
        <v>164</v>
      </c>
    </row>
    <row r="16" spans="1:8" s="14" customFormat="1" ht="24" customHeight="1" x14ac:dyDescent="0.2">
      <c r="A16" s="11" t="s">
        <v>32</v>
      </c>
      <c r="B16" s="12" t="s">
        <v>33</v>
      </c>
      <c r="C16" s="13" t="s">
        <v>15</v>
      </c>
      <c r="D16" s="13" t="s">
        <v>15</v>
      </c>
      <c r="E16" s="13" t="s">
        <v>15</v>
      </c>
      <c r="F16" s="13" t="s">
        <v>15</v>
      </c>
      <c r="G16" s="13">
        <v>71.3</v>
      </c>
      <c r="H16" s="10">
        <f>22.22+1</f>
        <v>23.22</v>
      </c>
    </row>
    <row r="17" spans="1:9" s="14" customFormat="1" ht="24" customHeight="1" x14ac:dyDescent="0.2">
      <c r="A17" s="11" t="s">
        <v>34</v>
      </c>
      <c r="B17" s="12" t="s">
        <v>35</v>
      </c>
      <c r="C17" s="13" t="s">
        <v>15</v>
      </c>
      <c r="D17" s="13" t="s">
        <v>15</v>
      </c>
      <c r="E17" s="13" t="s">
        <v>15</v>
      </c>
      <c r="F17" s="13" t="s">
        <v>15</v>
      </c>
      <c r="G17" s="13" t="s">
        <v>15</v>
      </c>
      <c r="H17" s="13">
        <v>6</v>
      </c>
    </row>
    <row r="18" spans="1:9" s="14" customFormat="1" ht="24" customHeight="1" x14ac:dyDescent="0.2">
      <c r="A18" s="11" t="s">
        <v>36</v>
      </c>
      <c r="B18" s="12" t="s">
        <v>37</v>
      </c>
      <c r="C18" s="13" t="s">
        <v>15</v>
      </c>
      <c r="D18" s="13" t="s">
        <v>15</v>
      </c>
      <c r="E18" s="13">
        <v>18.298999999999999</v>
      </c>
      <c r="F18" s="13" t="s">
        <v>15</v>
      </c>
      <c r="G18" s="13" t="s">
        <v>15</v>
      </c>
      <c r="H18" s="13" t="s">
        <v>15</v>
      </c>
    </row>
    <row r="19" spans="1:9" s="14" customFormat="1" ht="24" customHeight="1" x14ac:dyDescent="0.2">
      <c r="A19" s="11" t="s">
        <v>38</v>
      </c>
      <c r="B19" s="12" t="s">
        <v>39</v>
      </c>
      <c r="C19" s="13" t="s">
        <v>15</v>
      </c>
      <c r="D19" s="13" t="s">
        <v>15</v>
      </c>
      <c r="E19" s="13" t="s">
        <v>15</v>
      </c>
      <c r="F19" s="13" t="s">
        <v>15</v>
      </c>
      <c r="G19" s="13">
        <v>1374.999</v>
      </c>
      <c r="H19" s="13" t="s">
        <v>15</v>
      </c>
    </row>
    <row r="20" spans="1:9" s="14" customFormat="1" ht="24" customHeight="1" x14ac:dyDescent="0.2">
      <c r="A20" s="11" t="s">
        <v>40</v>
      </c>
      <c r="B20" s="12" t="s">
        <v>41</v>
      </c>
      <c r="C20" s="13" t="s">
        <v>15</v>
      </c>
      <c r="D20" s="13" t="s">
        <v>15</v>
      </c>
      <c r="E20" s="13" t="s">
        <v>15</v>
      </c>
      <c r="F20" s="13" t="s">
        <v>15</v>
      </c>
      <c r="G20" s="13" t="s">
        <v>15</v>
      </c>
      <c r="H20" s="13">
        <v>3</v>
      </c>
    </row>
    <row r="21" spans="1:9" s="14" customFormat="1" ht="16.5" hidden="1" customHeight="1" x14ac:dyDescent="0.2">
      <c r="A21" s="11"/>
      <c r="B21" s="12"/>
      <c r="C21" s="13"/>
      <c r="D21" s="13"/>
      <c r="E21" s="13"/>
      <c r="F21" s="13"/>
      <c r="G21" s="13"/>
      <c r="H21" s="13"/>
    </row>
    <row r="22" spans="1:9" s="17" customFormat="1" ht="12" x14ac:dyDescent="0.2">
      <c r="A22" s="54" t="s">
        <v>42</v>
      </c>
      <c r="B22" s="55"/>
      <c r="C22" s="15">
        <f>SUM(C5:C20)+1</f>
        <v>1134.2790000000002</v>
      </c>
      <c r="D22" s="15">
        <f>SUM(D5:D20)-1</f>
        <v>1826.38</v>
      </c>
      <c r="E22" s="15">
        <f>SUM(E5:E20)-2</f>
        <v>1611.7670000000001</v>
      </c>
      <c r="F22" s="15">
        <f>SUM(F5:F20)</f>
        <v>1412.2049999999999</v>
      </c>
      <c r="G22" s="15">
        <f>SUM(G5:G20)</f>
        <v>4009.2489999999998</v>
      </c>
      <c r="H22" s="15">
        <f>SUM(H5:H20)+1</f>
        <v>2544.8199</v>
      </c>
      <c r="I22" s="16"/>
    </row>
    <row r="23" spans="1:9" ht="62.25" customHeight="1" x14ac:dyDescent="0.2">
      <c r="A23" s="56" t="s">
        <v>43</v>
      </c>
      <c r="B23" s="56"/>
      <c r="C23" s="56"/>
      <c r="D23" s="56"/>
      <c r="E23" s="56"/>
      <c r="F23" s="56"/>
      <c r="G23" s="57"/>
      <c r="H23" s="58"/>
    </row>
    <row r="24" spans="1:9" s="3" customFormat="1" x14ac:dyDescent="0.2">
      <c r="A24" s="18"/>
      <c r="B24" s="19"/>
      <c r="C24" s="19"/>
      <c r="D24" s="19"/>
      <c r="E24" s="19"/>
      <c r="F24" s="19"/>
      <c r="G24" s="19"/>
      <c r="H24" s="19"/>
    </row>
    <row r="25" spans="1:9" s="3" customFormat="1" ht="19.5" x14ac:dyDescent="0.2">
      <c r="A25" s="20" t="s">
        <v>81</v>
      </c>
      <c r="B25" s="21"/>
      <c r="E25" s="16"/>
      <c r="F25" s="16"/>
    </row>
    <row r="26" spans="1:9" s="22" customFormat="1" ht="12" x14ac:dyDescent="0.2">
      <c r="A26" s="5"/>
      <c r="B26" s="5"/>
      <c r="C26" s="5"/>
      <c r="D26" s="6"/>
      <c r="E26" s="6"/>
      <c r="F26" s="5"/>
      <c r="G26" s="59" t="s">
        <v>0</v>
      </c>
      <c r="H26" s="59"/>
    </row>
    <row r="27" spans="1:9" s="26" customFormat="1" ht="16.5" customHeight="1" x14ac:dyDescent="0.2">
      <c r="A27" s="60" t="s">
        <v>44</v>
      </c>
      <c r="B27" s="61"/>
      <c r="C27" s="23" t="s">
        <v>3</v>
      </c>
      <c r="D27" s="24" t="s">
        <v>4</v>
      </c>
      <c r="E27" s="25" t="s">
        <v>5</v>
      </c>
      <c r="F27" s="25" t="s">
        <v>45</v>
      </c>
      <c r="G27" s="25" t="s">
        <v>7</v>
      </c>
      <c r="H27" s="25" t="s">
        <v>8</v>
      </c>
    </row>
    <row r="28" spans="1:9" s="17" customFormat="1" ht="16.5" customHeight="1" x14ac:dyDescent="0.2">
      <c r="A28" s="62" t="s">
        <v>46</v>
      </c>
      <c r="B28" s="63"/>
      <c r="C28" s="27">
        <f>C29+C38+C56</f>
        <v>1133.704</v>
      </c>
      <c r="D28" s="27">
        <f>D29+D38+D56</f>
        <v>1826.2289999999996</v>
      </c>
      <c r="E28" s="27">
        <f>E29+E38+E56</f>
        <v>1611.9199999999998</v>
      </c>
      <c r="F28" s="27">
        <f>F29+F38+F56+1</f>
        <v>1412.3</v>
      </c>
      <c r="G28" s="27">
        <f>G29+G38+G56</f>
        <v>4009.1</v>
      </c>
      <c r="H28" s="27">
        <f>H29+H38+H56-1</f>
        <v>2544.895</v>
      </c>
    </row>
    <row r="29" spans="1:9" s="17" customFormat="1" ht="16.5" customHeight="1" x14ac:dyDescent="0.2">
      <c r="A29" s="64" t="s">
        <v>47</v>
      </c>
      <c r="B29" s="65"/>
      <c r="C29" s="28">
        <v>13.042000000000002</v>
      </c>
      <c r="D29" s="29">
        <v>243.16899999999998</v>
      </c>
      <c r="E29" s="28">
        <f>E30+E36</f>
        <v>296.00999999999993</v>
      </c>
      <c r="F29" s="28">
        <f>F30+F36</f>
        <v>381.5</v>
      </c>
      <c r="G29" s="28">
        <f>G30+G36</f>
        <v>947.1</v>
      </c>
      <c r="H29" s="28">
        <f>H30+H36+1</f>
        <v>291.47099999999995</v>
      </c>
    </row>
    <row r="30" spans="1:9" s="17" customFormat="1" ht="16.5" customHeight="1" x14ac:dyDescent="0.2">
      <c r="A30" s="30" t="s">
        <v>48</v>
      </c>
      <c r="B30" s="31"/>
      <c r="C30" s="32">
        <v>13.042000000000002</v>
      </c>
      <c r="D30" s="33">
        <v>148.74799999999999</v>
      </c>
      <c r="E30" s="32">
        <f>E31</f>
        <v>283.29999999999995</v>
      </c>
      <c r="F30" s="32">
        <f>F31</f>
        <v>356.8</v>
      </c>
      <c r="G30" s="32">
        <v>881.1</v>
      </c>
      <c r="H30" s="32">
        <f>74+H31+3+0.2+1.4+0.8+0.195+20.649</f>
        <v>262.45799999999997</v>
      </c>
    </row>
    <row r="31" spans="1:9" s="17" customFormat="1" ht="16.5" customHeight="1" x14ac:dyDescent="0.2">
      <c r="A31" s="30" t="s">
        <v>49</v>
      </c>
      <c r="B31" s="31"/>
      <c r="C31" s="32">
        <v>13.042000000000002</v>
      </c>
      <c r="D31" s="33">
        <v>148.74799999999999</v>
      </c>
      <c r="E31" s="32">
        <f>E32</f>
        <v>283.29999999999995</v>
      </c>
      <c r="F31" s="32">
        <f>F32+0.8</f>
        <v>356.8</v>
      </c>
      <c r="G31" s="32">
        <v>881.1</v>
      </c>
      <c r="H31" s="32">
        <f>H32+6.122+39</f>
        <v>162.214</v>
      </c>
    </row>
    <row r="32" spans="1:9" s="17" customFormat="1" ht="16.5" customHeight="1" x14ac:dyDescent="0.2">
      <c r="A32" s="30" t="s">
        <v>50</v>
      </c>
      <c r="B32" s="31"/>
      <c r="C32" s="32">
        <v>13.042000000000002</v>
      </c>
      <c r="D32" s="33">
        <v>148.74799999999999</v>
      </c>
      <c r="E32" s="32">
        <f>E33+E34+131.87</f>
        <v>283.29999999999995</v>
      </c>
      <c r="F32" s="32">
        <v>356</v>
      </c>
      <c r="G32" s="32">
        <v>872</v>
      </c>
      <c r="H32" s="32">
        <f>H33+H34+5.6</f>
        <v>117.09199999999998</v>
      </c>
    </row>
    <row r="33" spans="1:11" s="17" customFormat="1" ht="16.5" customHeight="1" x14ac:dyDescent="0.2">
      <c r="A33" s="30" t="s">
        <v>51</v>
      </c>
      <c r="B33" s="31"/>
      <c r="C33" s="32">
        <v>1.9730000000000001</v>
      </c>
      <c r="D33" s="33">
        <v>65.108999999999995</v>
      </c>
      <c r="E33" s="32">
        <v>150.26</v>
      </c>
      <c r="F33" s="32">
        <v>288.3</v>
      </c>
      <c r="G33" s="32">
        <v>10.1</v>
      </c>
      <c r="H33" s="32">
        <f>31+9+3.88</f>
        <v>43.88</v>
      </c>
    </row>
    <row r="34" spans="1:11" s="17" customFormat="1" ht="16.5" customHeight="1" x14ac:dyDescent="0.2">
      <c r="A34" s="30" t="s">
        <v>52</v>
      </c>
      <c r="B34" s="31"/>
      <c r="C34" s="34" t="s">
        <v>15</v>
      </c>
      <c r="D34" s="35" t="s">
        <v>15</v>
      </c>
      <c r="E34" s="36">
        <f>E35</f>
        <v>1.17</v>
      </c>
      <c r="F34" s="37">
        <v>0</v>
      </c>
      <c r="G34" s="32">
        <v>787</v>
      </c>
      <c r="H34" s="32">
        <f>H35+2+4.363</f>
        <v>67.611999999999995</v>
      </c>
    </row>
    <row r="35" spans="1:11" s="17" customFormat="1" ht="16.5" customHeight="1" x14ac:dyDescent="0.2">
      <c r="A35" s="30" t="s">
        <v>53</v>
      </c>
      <c r="B35" s="31"/>
      <c r="C35" s="34" t="s">
        <v>15</v>
      </c>
      <c r="D35" s="35" t="s">
        <v>15</v>
      </c>
      <c r="E35" s="36">
        <v>1.17</v>
      </c>
      <c r="F35" s="38" t="s">
        <v>15</v>
      </c>
      <c r="G35" s="32">
        <v>787</v>
      </c>
      <c r="H35" s="32">
        <f>28.249+23+10</f>
        <v>61.248999999999995</v>
      </c>
    </row>
    <row r="36" spans="1:11" s="17" customFormat="1" ht="16.5" customHeight="1" x14ac:dyDescent="0.2">
      <c r="A36" s="30" t="s">
        <v>54</v>
      </c>
      <c r="B36" s="31"/>
      <c r="C36" s="34" t="s">
        <v>15</v>
      </c>
      <c r="D36" s="33">
        <v>94.421000000000006</v>
      </c>
      <c r="E36" s="32">
        <f>E37</f>
        <v>12.71</v>
      </c>
      <c r="F36" s="32">
        <f>F37</f>
        <v>24.7</v>
      </c>
      <c r="G36" s="32">
        <v>66</v>
      </c>
      <c r="H36" s="32">
        <f>0.445+H37+2.388</f>
        <v>28.012999999999998</v>
      </c>
    </row>
    <row r="37" spans="1:11" s="17" customFormat="1" ht="16.5" customHeight="1" x14ac:dyDescent="0.2">
      <c r="A37" s="30" t="s">
        <v>55</v>
      </c>
      <c r="B37" s="31"/>
      <c r="C37" s="34" t="s">
        <v>15</v>
      </c>
      <c r="D37" s="33">
        <v>94.421000000000006</v>
      </c>
      <c r="E37" s="32">
        <v>12.71</v>
      </c>
      <c r="F37" s="32">
        <v>24.7</v>
      </c>
      <c r="G37" s="32">
        <v>56</v>
      </c>
      <c r="H37" s="32">
        <f>1.18+1+23</f>
        <v>25.18</v>
      </c>
    </row>
    <row r="38" spans="1:11" s="17" customFormat="1" ht="16.5" customHeight="1" x14ac:dyDescent="0.2">
      <c r="A38" s="39" t="s">
        <v>56</v>
      </c>
      <c r="B38" s="31"/>
      <c r="C38" s="28">
        <f t="shared" ref="C38:H38" si="0">C39+C48</f>
        <v>1005.755</v>
      </c>
      <c r="D38" s="28">
        <f t="shared" si="0"/>
        <v>1552.2489999999998</v>
      </c>
      <c r="E38" s="28">
        <f t="shared" si="0"/>
        <v>1315.9099999999999</v>
      </c>
      <c r="F38" s="28">
        <f t="shared" si="0"/>
        <v>1029.8</v>
      </c>
      <c r="G38" s="28">
        <f t="shared" si="0"/>
        <v>3062</v>
      </c>
      <c r="H38" s="28">
        <f t="shared" si="0"/>
        <v>2254.424</v>
      </c>
    </row>
    <row r="39" spans="1:11" s="17" customFormat="1" ht="16.5" customHeight="1" x14ac:dyDescent="0.2">
      <c r="A39" s="30" t="s">
        <v>57</v>
      </c>
      <c r="B39" s="31"/>
      <c r="C39" s="32">
        <v>862.04899999999998</v>
      </c>
      <c r="D39" s="33">
        <v>1186.0229999999999</v>
      </c>
      <c r="E39" s="32">
        <f>E40+1.48</f>
        <v>589.54000000000008</v>
      </c>
      <c r="F39" s="32">
        <f>F40</f>
        <v>669.3</v>
      </c>
      <c r="G39" s="32">
        <v>1288</v>
      </c>
      <c r="H39" s="32">
        <f>H40+11.397+193+1.4+1.4+59+0.602+8.699+38.405+1.577</f>
        <v>1405.7430000000002</v>
      </c>
      <c r="K39" s="40"/>
    </row>
    <row r="40" spans="1:11" s="17" customFormat="1" ht="16.5" customHeight="1" x14ac:dyDescent="0.2">
      <c r="A40" s="30" t="s">
        <v>58</v>
      </c>
      <c r="B40" s="31"/>
      <c r="C40" s="32">
        <v>862.04899999999998</v>
      </c>
      <c r="D40" s="33">
        <v>1186.0229999999999</v>
      </c>
      <c r="E40" s="32">
        <f>SUM(E41:E47)+11.94</f>
        <v>588.06000000000006</v>
      </c>
      <c r="F40" s="32">
        <f>SUM(F41:F47)+199</f>
        <v>669.3</v>
      </c>
      <c r="G40" s="32">
        <v>1153</v>
      </c>
      <c r="H40" s="32">
        <f>H41+H42+H43+H44+H45+H46+H47</f>
        <v>1090.2629999999999</v>
      </c>
    </row>
    <row r="41" spans="1:11" s="17" customFormat="1" ht="16.5" customHeight="1" x14ac:dyDescent="0.2">
      <c r="A41" s="30" t="s">
        <v>59</v>
      </c>
      <c r="B41" s="31"/>
      <c r="C41" s="34" t="s">
        <v>15</v>
      </c>
      <c r="D41" s="35" t="s">
        <v>15</v>
      </c>
      <c r="E41" s="32">
        <v>4.47</v>
      </c>
      <c r="F41" s="41">
        <v>0</v>
      </c>
      <c r="G41" s="41">
        <v>0</v>
      </c>
      <c r="H41" s="41">
        <v>0</v>
      </c>
    </row>
    <row r="42" spans="1:11" s="17" customFormat="1" ht="16.5" customHeight="1" x14ac:dyDescent="0.2">
      <c r="A42" s="30" t="s">
        <v>60</v>
      </c>
      <c r="B42" s="31"/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32">
        <v>39</v>
      </c>
    </row>
    <row r="43" spans="1:11" s="17" customFormat="1" ht="16.5" customHeight="1" x14ac:dyDescent="0.2">
      <c r="A43" s="30" t="s">
        <v>61</v>
      </c>
      <c r="B43" s="31"/>
      <c r="C43" s="32">
        <v>291.45299999999997</v>
      </c>
      <c r="D43" s="33">
        <v>267.36399999999998</v>
      </c>
      <c r="E43" s="32">
        <v>234.77</v>
      </c>
      <c r="F43" s="32">
        <v>95</v>
      </c>
      <c r="G43" s="32">
        <v>71.3</v>
      </c>
      <c r="H43" s="32">
        <f>40+48+54+45.897</f>
        <v>187.89699999999999</v>
      </c>
    </row>
    <row r="44" spans="1:11" s="17" customFormat="1" ht="16.5" customHeight="1" x14ac:dyDescent="0.2">
      <c r="A44" s="30" t="s">
        <v>62</v>
      </c>
      <c r="B44" s="31"/>
      <c r="C44" s="32">
        <v>269.738</v>
      </c>
      <c r="D44" s="33">
        <v>146.17500000000001</v>
      </c>
      <c r="E44" s="32">
        <v>9.6</v>
      </c>
      <c r="F44" s="32">
        <v>9</v>
      </c>
      <c r="G44" s="32">
        <v>9</v>
      </c>
      <c r="H44" s="32">
        <f>586+84</f>
        <v>670</v>
      </c>
    </row>
    <row r="45" spans="1:11" s="17" customFormat="1" ht="16.5" customHeight="1" x14ac:dyDescent="0.2">
      <c r="A45" s="30" t="s">
        <v>63</v>
      </c>
      <c r="B45" s="31"/>
      <c r="C45" s="32">
        <v>5.508</v>
      </c>
      <c r="D45" s="33">
        <v>127.434</v>
      </c>
      <c r="E45" s="32">
        <v>139.93</v>
      </c>
      <c r="F45" s="32">
        <v>86</v>
      </c>
      <c r="G45" s="32">
        <v>98.1</v>
      </c>
      <c r="H45" s="32">
        <f>64+2+1.358</f>
        <v>67.358000000000004</v>
      </c>
    </row>
    <row r="46" spans="1:11" s="17" customFormat="1" ht="16.5" customHeight="1" x14ac:dyDescent="0.2">
      <c r="A46" s="30" t="s">
        <v>64</v>
      </c>
      <c r="B46" s="31"/>
      <c r="C46" s="32">
        <v>187.185</v>
      </c>
      <c r="D46" s="33">
        <v>175.42099999999999</v>
      </c>
      <c r="E46" s="32">
        <v>166.91</v>
      </c>
      <c r="F46" s="32">
        <v>209.9</v>
      </c>
      <c r="G46" s="32">
        <v>109</v>
      </c>
      <c r="H46" s="10">
        <f>20+57</f>
        <v>77</v>
      </c>
    </row>
    <row r="47" spans="1:11" s="17" customFormat="1" ht="16.5" customHeight="1" x14ac:dyDescent="0.2">
      <c r="A47" s="30" t="s">
        <v>65</v>
      </c>
      <c r="B47" s="31"/>
      <c r="C47" s="32">
        <v>13.68</v>
      </c>
      <c r="D47" s="33">
        <v>35.116</v>
      </c>
      <c r="E47" s="32">
        <v>20.440000000000001</v>
      </c>
      <c r="F47" s="32">
        <v>70.400000000000006</v>
      </c>
      <c r="G47" s="32">
        <v>325.3</v>
      </c>
      <c r="H47" s="32">
        <f>12+13+0.15+23.858</f>
        <v>49.007999999999996</v>
      </c>
    </row>
    <row r="48" spans="1:11" s="17" customFormat="1" ht="16.5" customHeight="1" x14ac:dyDescent="0.2">
      <c r="A48" s="30" t="s">
        <v>66</v>
      </c>
      <c r="B48" s="31"/>
      <c r="C48" s="32">
        <v>143.70599999999999</v>
      </c>
      <c r="D48" s="33">
        <v>366.226</v>
      </c>
      <c r="E48" s="32">
        <f>E49+1.12+2.43</f>
        <v>726.36999999999989</v>
      </c>
      <c r="F48" s="32">
        <f>F49+5.7+5.7</f>
        <v>360.49999999999994</v>
      </c>
      <c r="G48" s="32">
        <v>1774</v>
      </c>
      <c r="H48" s="32">
        <f>H49+25.5+1.214</f>
        <v>848.68100000000004</v>
      </c>
    </row>
    <row r="49" spans="1:8" s="17" customFormat="1" ht="16.5" customHeight="1" x14ac:dyDescent="0.2">
      <c r="A49" s="30" t="s">
        <v>67</v>
      </c>
      <c r="B49" s="31"/>
      <c r="C49" s="32">
        <v>134.38999999999999</v>
      </c>
      <c r="D49" s="33">
        <v>331.47500000000002</v>
      </c>
      <c r="E49" s="32">
        <f>E52+85.96</f>
        <v>722.81999999999994</v>
      </c>
      <c r="F49" s="32">
        <f>F52+11.9+0.3</f>
        <v>349.09999999999997</v>
      </c>
      <c r="G49" s="32">
        <v>1774</v>
      </c>
      <c r="H49" s="32">
        <f>H50+H52+0.56+0.195</f>
        <v>821.96699999999998</v>
      </c>
    </row>
    <row r="50" spans="1:8" s="17" customFormat="1" ht="16.5" customHeight="1" x14ac:dyDescent="0.2">
      <c r="A50" s="52" t="s">
        <v>68</v>
      </c>
      <c r="B50" s="53"/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32">
        <f>H51</f>
        <v>23.975000000000001</v>
      </c>
    </row>
    <row r="51" spans="1:8" s="17" customFormat="1" ht="16.5" customHeight="1" x14ac:dyDescent="0.2">
      <c r="A51" s="52" t="s">
        <v>69</v>
      </c>
      <c r="B51" s="53"/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32">
        <f>8+1.35+14.625</f>
        <v>23.975000000000001</v>
      </c>
    </row>
    <row r="52" spans="1:8" s="17" customFormat="1" ht="16.5" customHeight="1" x14ac:dyDescent="0.2">
      <c r="A52" s="30" t="s">
        <v>70</v>
      </c>
      <c r="B52" s="31"/>
      <c r="C52" s="32">
        <v>129.773</v>
      </c>
      <c r="D52" s="33">
        <v>327.721</v>
      </c>
      <c r="E52" s="32">
        <f>E53+E54+1.76</f>
        <v>636.8599999999999</v>
      </c>
      <c r="F52" s="32">
        <f>F53+F54+2.2</f>
        <v>336.9</v>
      </c>
      <c r="G52" s="32">
        <v>1101</v>
      </c>
      <c r="H52" s="32">
        <f>H53+H54+H55+0.3</f>
        <v>797.23699999999997</v>
      </c>
    </row>
    <row r="53" spans="1:8" s="17" customFormat="1" ht="16.5" customHeight="1" x14ac:dyDescent="0.2">
      <c r="A53" s="30" t="s">
        <v>71</v>
      </c>
      <c r="B53" s="31"/>
      <c r="C53" s="32">
        <v>1.7749999999999999</v>
      </c>
      <c r="D53" s="33">
        <v>30.936</v>
      </c>
      <c r="E53" s="32">
        <v>27.42</v>
      </c>
      <c r="F53" s="32">
        <v>12.3</v>
      </c>
      <c r="G53" s="32">
        <v>1027.2</v>
      </c>
      <c r="H53" s="32">
        <f>0.514+464+167.163</f>
        <v>631.67700000000002</v>
      </c>
    </row>
    <row r="54" spans="1:8" s="17" customFormat="1" ht="16.5" customHeight="1" x14ac:dyDescent="0.2">
      <c r="A54" s="30" t="s">
        <v>72</v>
      </c>
      <c r="B54" s="31"/>
      <c r="C54" s="32">
        <v>107.121</v>
      </c>
      <c r="D54" s="33">
        <v>296.78500000000003</v>
      </c>
      <c r="E54" s="32">
        <v>607.67999999999995</v>
      </c>
      <c r="F54" s="32">
        <v>322.39999999999998</v>
      </c>
      <c r="G54" s="32">
        <v>37.299999999999997</v>
      </c>
      <c r="H54" s="41">
        <v>0</v>
      </c>
    </row>
    <row r="55" spans="1:8" s="17" customFormat="1" ht="16.5" customHeight="1" x14ac:dyDescent="0.2">
      <c r="A55" s="30" t="s">
        <v>73</v>
      </c>
      <c r="B55" s="3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32">
        <f>48+1.7+115.56</f>
        <v>165.26</v>
      </c>
    </row>
    <row r="56" spans="1:8" s="17" customFormat="1" ht="12.75" customHeight="1" x14ac:dyDescent="0.2">
      <c r="A56" s="43" t="s">
        <v>74</v>
      </c>
      <c r="B56" s="44"/>
      <c r="C56" s="45">
        <v>114.907</v>
      </c>
      <c r="D56" s="45">
        <v>30.811</v>
      </c>
      <c r="E56" s="46">
        <v>0</v>
      </c>
      <c r="F56" s="46">
        <v>0</v>
      </c>
      <c r="G56" s="46">
        <v>0</v>
      </c>
      <c r="H56" s="46">
        <v>0</v>
      </c>
    </row>
    <row r="57" spans="1:8" s="17" customFormat="1" ht="13.5" x14ac:dyDescent="0.2">
      <c r="A57" s="47" t="s">
        <v>75</v>
      </c>
      <c r="B57" s="48" t="s">
        <v>76</v>
      </c>
      <c r="C57" s="49"/>
      <c r="D57" s="49"/>
      <c r="E57" s="49"/>
      <c r="F57" s="49"/>
    </row>
    <row r="58" spans="1:8" s="17" customFormat="1" ht="13.5" x14ac:dyDescent="0.2">
      <c r="A58" s="50" t="s">
        <v>77</v>
      </c>
      <c r="B58" s="48"/>
      <c r="C58" s="49"/>
      <c r="D58" s="49"/>
      <c r="E58" s="49"/>
      <c r="F58" s="49"/>
    </row>
    <row r="59" spans="1:8" s="17" customFormat="1" ht="13.5" x14ac:dyDescent="0.2">
      <c r="A59" s="50" t="s">
        <v>78</v>
      </c>
      <c r="B59" s="48"/>
      <c r="C59" s="49"/>
      <c r="D59" s="49"/>
      <c r="E59" s="49"/>
      <c r="F59" s="49"/>
    </row>
    <row r="60" spans="1:8" ht="12" x14ac:dyDescent="0.2">
      <c r="A60" s="50" t="s">
        <v>79</v>
      </c>
      <c r="E60" s="51"/>
      <c r="F60" s="51"/>
    </row>
    <row r="61" spans="1:8" ht="12" x14ac:dyDescent="0.2">
      <c r="E61" s="51"/>
      <c r="F61" s="51"/>
    </row>
    <row r="62" spans="1:8" ht="12" x14ac:dyDescent="0.2">
      <c r="E62" s="51"/>
      <c r="F62" s="51"/>
    </row>
    <row r="63" spans="1:8" ht="12" x14ac:dyDescent="0.2">
      <c r="E63" s="51"/>
      <c r="F63" s="51"/>
    </row>
    <row r="64" spans="1:8" ht="12" x14ac:dyDescent="0.2">
      <c r="E64" s="51"/>
      <c r="F64" s="51"/>
    </row>
    <row r="65" spans="5:6" ht="12" x14ac:dyDescent="0.2">
      <c r="E65" s="51"/>
      <c r="F65" s="51"/>
    </row>
    <row r="66" spans="5:6" ht="12" x14ac:dyDescent="0.2">
      <c r="E66" s="51"/>
      <c r="F66" s="51"/>
    </row>
    <row r="67" spans="5:6" ht="12" x14ac:dyDescent="0.2">
      <c r="E67" s="51"/>
      <c r="F67" s="51"/>
    </row>
    <row r="68" spans="5:6" ht="12" x14ac:dyDescent="0.2">
      <c r="E68" s="17"/>
      <c r="F68" s="17"/>
    </row>
    <row r="69" spans="5:6" ht="12" x14ac:dyDescent="0.2">
      <c r="E69" s="17"/>
      <c r="F69" s="17"/>
    </row>
    <row r="70" spans="5:6" ht="12" x14ac:dyDescent="0.2">
      <c r="E70" s="17"/>
      <c r="F70" s="17"/>
    </row>
    <row r="71" spans="5:6" ht="12" x14ac:dyDescent="0.2">
      <c r="E71" s="17"/>
      <c r="F71" s="17"/>
    </row>
    <row r="72" spans="5:6" ht="12" x14ac:dyDescent="0.2">
      <c r="E72" s="7"/>
      <c r="F72" s="7"/>
    </row>
    <row r="73" spans="5:6" ht="12" x14ac:dyDescent="0.2">
      <c r="E73" s="7"/>
      <c r="F73" s="7"/>
    </row>
    <row r="74" spans="5:6" ht="12" x14ac:dyDescent="0.2">
      <c r="E74" s="7"/>
      <c r="F74" s="7"/>
    </row>
  </sheetData>
  <mergeCells count="17">
    <mergeCell ref="G2:H2"/>
    <mergeCell ref="A3:A4"/>
    <mergeCell ref="B3:B4"/>
    <mergeCell ref="C3:C4"/>
    <mergeCell ref="D3:D4"/>
    <mergeCell ref="E3:E4"/>
    <mergeCell ref="F3:F4"/>
    <mergeCell ref="G3:G4"/>
    <mergeCell ref="H3:H4"/>
    <mergeCell ref="A50:B50"/>
    <mergeCell ref="A51:B51"/>
    <mergeCell ref="A22:B22"/>
    <mergeCell ref="A23:H23"/>
    <mergeCell ref="G26:H26"/>
    <mergeCell ref="A27:B27"/>
    <mergeCell ref="A28:B28"/>
    <mergeCell ref="A29:B29"/>
  </mergeCells>
  <printOptions horizontalCentered="1" verticalCentered="1"/>
  <pageMargins left="0.85433070899999997" right="0.10433070899999999" top="0" bottom="0" header="0.511811023622047" footer="0.511811023622047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49a-b</vt:lpstr>
      <vt:lpstr>'49a-b'!Print_Area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Soobhadra Fowdur</cp:lastModifiedBy>
  <cp:lastPrinted>2012-03-13T05:27:24Z</cp:lastPrinted>
  <dcterms:created xsi:type="dcterms:W3CDTF">2012-03-13T05:18:57Z</dcterms:created>
  <dcterms:modified xsi:type="dcterms:W3CDTF">2012-04-11T05:20:01Z</dcterms:modified>
</cp:coreProperties>
</file>