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120" windowWidth="21075" windowHeight="8760"/>
  </bookViews>
  <sheets>
    <sheet name="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Database">'[36]Table-1'!#REF!</definedName>
    <definedName name="_xlnm.Print_Area" localSheetId="0">'11'!$A$1:$CF$48</definedName>
    <definedName name="Print_Area_MI">#REF!</definedName>
  </definedNames>
  <calcPr calcId="145621"/>
</workbook>
</file>

<file path=xl/calcChain.xml><?xml version="1.0" encoding="utf-8"?>
<calcChain xmlns="http://schemas.openxmlformats.org/spreadsheetml/2006/main">
  <c r="AI43" i="1" l="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CE22" i="1"/>
  <c r="CD22" i="1"/>
  <c r="CC22" i="1"/>
  <c r="CC21" i="1" s="1"/>
  <c r="CC19" i="1" s="1"/>
  <c r="CB22" i="1"/>
  <c r="CB21" i="1" s="1"/>
  <c r="CB19" i="1" s="1"/>
  <c r="CA22" i="1"/>
  <c r="CA21" i="1" s="1"/>
  <c r="BZ22" i="1"/>
  <c r="BZ21" i="1" s="1"/>
  <c r="BY22" i="1"/>
  <c r="BX22" i="1"/>
  <c r="BX21" i="1" s="1"/>
  <c r="BW22" i="1"/>
  <c r="BV22" i="1"/>
  <c r="BU22" i="1"/>
  <c r="BU21" i="1" s="1"/>
  <c r="BU19" i="1" s="1"/>
  <c r="BT22" i="1"/>
  <c r="BT21" i="1" s="1"/>
  <c r="BT19" i="1" s="1"/>
  <c r="BS22" i="1"/>
  <c r="BS21" i="1" s="1"/>
  <c r="BR22" i="1"/>
  <c r="BR21" i="1" s="1"/>
  <c r="BQ22" i="1"/>
  <c r="BP22" i="1"/>
  <c r="BP21" i="1" s="1"/>
  <c r="BO22" i="1"/>
  <c r="BN22" i="1"/>
  <c r="BM22" i="1"/>
  <c r="BM21" i="1" s="1"/>
  <c r="BM19" i="1" s="1"/>
  <c r="BL22" i="1"/>
  <c r="BL21" i="1" s="1"/>
  <c r="BL19" i="1" s="1"/>
  <c r="BK22" i="1"/>
  <c r="BK21" i="1" s="1"/>
  <c r="BJ22" i="1"/>
  <c r="BJ21" i="1" s="1"/>
  <c r="BI22" i="1"/>
  <c r="BH22" i="1"/>
  <c r="BH21" i="1" s="1"/>
  <c r="BG22" i="1"/>
  <c r="BF22" i="1"/>
  <c r="BE22" i="1"/>
  <c r="BE21" i="1" s="1"/>
  <c r="BE19" i="1" s="1"/>
  <c r="CE21" i="1"/>
  <c r="CE19" i="1" s="1"/>
  <c r="CD21" i="1"/>
  <c r="BY21" i="1"/>
  <c r="BW21" i="1"/>
  <c r="BV21" i="1"/>
  <c r="BQ21" i="1"/>
  <c r="BO21" i="1"/>
  <c r="BN21" i="1"/>
  <c r="BI21" i="1"/>
  <c r="BG21" i="1"/>
  <c r="BF21" i="1"/>
  <c r="CE20" i="1"/>
  <c r="CD20" i="1"/>
  <c r="CD19" i="1" s="1"/>
  <c r="CC20" i="1"/>
  <c r="CB20" i="1"/>
  <c r="CA20" i="1"/>
  <c r="BZ20" i="1"/>
  <c r="BZ19" i="1" s="1"/>
  <c r="BY20" i="1"/>
  <c r="BY19" i="1" s="1"/>
  <c r="BX20" i="1"/>
  <c r="BX19" i="1" s="1"/>
  <c r="BW20" i="1"/>
  <c r="BV20" i="1"/>
  <c r="BV19" i="1" s="1"/>
  <c r="BU20" i="1"/>
  <c r="BT20" i="1"/>
  <c r="BS20" i="1"/>
  <c r="BR20" i="1"/>
  <c r="BR19" i="1" s="1"/>
  <c r="BQ20" i="1"/>
  <c r="BQ19" i="1" s="1"/>
  <c r="BP20" i="1"/>
  <c r="BP19" i="1" s="1"/>
  <c r="BO20" i="1"/>
  <c r="BN20" i="1"/>
  <c r="BN19" i="1" s="1"/>
  <c r="BM20" i="1"/>
  <c r="BL20" i="1"/>
  <c r="BK20" i="1"/>
  <c r="BJ20" i="1"/>
  <c r="BJ19" i="1" s="1"/>
  <c r="BI20" i="1"/>
  <c r="BI19" i="1" s="1"/>
  <c r="BH20" i="1"/>
  <c r="BH19" i="1" s="1"/>
  <c r="BG20" i="1"/>
  <c r="BF20" i="1"/>
  <c r="BF19" i="1" s="1"/>
  <c r="BE20" i="1"/>
  <c r="BW19" i="1"/>
  <c r="BO19" i="1"/>
  <c r="BG19"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CE14" i="1"/>
  <c r="CD14" i="1"/>
  <c r="CC14" i="1"/>
  <c r="CB14" i="1"/>
  <c r="CB12" i="1" s="1"/>
  <c r="CA14" i="1"/>
  <c r="BZ14" i="1"/>
  <c r="BY14" i="1"/>
  <c r="BX14" i="1"/>
  <c r="BW14" i="1"/>
  <c r="BV14" i="1"/>
  <c r="BU14" i="1"/>
  <c r="BT14" i="1"/>
  <c r="BT12" i="1" s="1"/>
  <c r="BS14" i="1"/>
  <c r="BR14" i="1"/>
  <c r="BQ14" i="1"/>
  <c r="BP14" i="1"/>
  <c r="BO14" i="1"/>
  <c r="BN14" i="1"/>
  <c r="BM14" i="1"/>
  <c r="BL14" i="1"/>
  <c r="BL12" i="1" s="1"/>
  <c r="BK14" i="1"/>
  <c r="BJ14" i="1"/>
  <c r="BI14" i="1"/>
  <c r="BH14" i="1"/>
  <c r="BG14" i="1"/>
  <c r="BF14" i="1"/>
  <c r="BE14" i="1"/>
  <c r="CE13" i="1"/>
  <c r="CE12" i="1" s="1"/>
  <c r="CD13" i="1"/>
  <c r="CD12" i="1" s="1"/>
  <c r="CC13" i="1"/>
  <c r="CC12" i="1" s="1"/>
  <c r="CB13" i="1"/>
  <c r="CA13" i="1"/>
  <c r="BZ13" i="1"/>
  <c r="BZ12" i="1" s="1"/>
  <c r="BY13" i="1"/>
  <c r="BX13" i="1"/>
  <c r="BW13" i="1"/>
  <c r="BW12" i="1" s="1"/>
  <c r="BV13" i="1"/>
  <c r="BV12" i="1" s="1"/>
  <c r="BU13" i="1"/>
  <c r="BU12" i="1" s="1"/>
  <c r="BT13" i="1"/>
  <c r="BS13" i="1"/>
  <c r="BR13" i="1"/>
  <c r="BR12" i="1" s="1"/>
  <c r="BQ13" i="1"/>
  <c r="BP13" i="1"/>
  <c r="BO13" i="1"/>
  <c r="BO12" i="1" s="1"/>
  <c r="BN13" i="1"/>
  <c r="BN12" i="1" s="1"/>
  <c r="BM13" i="1"/>
  <c r="BM12" i="1" s="1"/>
  <c r="BL13" i="1"/>
  <c r="BK13" i="1"/>
  <c r="BJ13" i="1"/>
  <c r="BJ12" i="1" s="1"/>
  <c r="BI13" i="1"/>
  <c r="BH13" i="1"/>
  <c r="BG13" i="1"/>
  <c r="BG12" i="1" s="1"/>
  <c r="BF13" i="1"/>
  <c r="BF12" i="1" s="1"/>
  <c r="BE13" i="1"/>
  <c r="BE12" i="1" s="1"/>
  <c r="CA12" i="1"/>
  <c r="BY12" i="1"/>
  <c r="BX12" i="1"/>
  <c r="BS12" i="1"/>
  <c r="BQ12" i="1"/>
  <c r="BP12" i="1"/>
  <c r="BK12" i="1"/>
  <c r="BI12" i="1"/>
  <c r="BH12"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CE8" i="1"/>
  <c r="CE6" i="1" s="1"/>
  <c r="CD8" i="1"/>
  <c r="CD6" i="1" s="1"/>
  <c r="CC8" i="1"/>
  <c r="CB8" i="1"/>
  <c r="CA8" i="1"/>
  <c r="CA6" i="1" s="1"/>
  <c r="BZ8" i="1"/>
  <c r="BY8" i="1"/>
  <c r="BX8" i="1"/>
  <c r="BX6" i="1" s="1"/>
  <c r="BW8" i="1"/>
  <c r="BW6" i="1" s="1"/>
  <c r="BV8" i="1"/>
  <c r="BV6" i="1" s="1"/>
  <c r="BU8" i="1"/>
  <c r="BT8" i="1"/>
  <c r="BS8" i="1"/>
  <c r="BS6" i="1" s="1"/>
  <c r="BR8" i="1"/>
  <c r="BQ8" i="1"/>
  <c r="BP8" i="1"/>
  <c r="BP6" i="1" s="1"/>
  <c r="BO8" i="1"/>
  <c r="BO6" i="1" s="1"/>
  <c r="BN8" i="1"/>
  <c r="BN6" i="1" s="1"/>
  <c r="BM8" i="1"/>
  <c r="BL8" i="1"/>
  <c r="BK8" i="1"/>
  <c r="BJ8" i="1"/>
  <c r="BI8" i="1"/>
  <c r="BH8" i="1"/>
  <c r="BG8" i="1"/>
  <c r="BF8" i="1"/>
  <c r="BE8" i="1"/>
  <c r="CE7" i="1"/>
  <c r="CD7" i="1"/>
  <c r="CC7" i="1"/>
  <c r="CB7" i="1"/>
  <c r="CA7" i="1"/>
  <c r="BZ7" i="1"/>
  <c r="BY7" i="1"/>
  <c r="BX7" i="1"/>
  <c r="BW7" i="1"/>
  <c r="BV7" i="1"/>
  <c r="BU7" i="1"/>
  <c r="BT7" i="1"/>
  <c r="BS7" i="1"/>
  <c r="BR7" i="1"/>
  <c r="BQ7" i="1"/>
  <c r="BP7" i="1"/>
  <c r="BO7" i="1"/>
  <c r="BN7" i="1"/>
  <c r="BM7" i="1"/>
  <c r="BL7" i="1"/>
  <c r="BJ7" i="1"/>
  <c r="BG7" i="1"/>
  <c r="BF7" i="1"/>
  <c r="BE7" i="1"/>
  <c r="CC6" i="1"/>
  <c r="CB6" i="1"/>
  <c r="BZ6" i="1"/>
  <c r="BY6" i="1"/>
  <c r="BU6" i="1"/>
  <c r="BT6" i="1"/>
  <c r="BR6" i="1"/>
  <c r="BQ6" i="1"/>
  <c r="BM6" i="1"/>
  <c r="BL6" i="1"/>
  <c r="BJ6" i="1"/>
  <c r="BG6" i="1"/>
  <c r="BF6" i="1"/>
  <c r="BE6" i="1"/>
  <c r="BK19" i="1" l="1"/>
  <c r="BS19" i="1"/>
  <c r="CA19" i="1"/>
</calcChain>
</file>

<file path=xl/sharedStrings.xml><?xml version="1.0" encoding="utf-8"?>
<sst xmlns="http://schemas.openxmlformats.org/spreadsheetml/2006/main" count="29" uniqueCount="29">
  <si>
    <r>
      <t xml:space="preserve">Table 11: Central Bank Survey </t>
    </r>
    <r>
      <rPr>
        <b/>
        <vertAlign val="superscript"/>
        <sz val="12"/>
        <rFont val="Arial"/>
        <family val="2"/>
      </rPr>
      <t xml:space="preserve">1 2 </t>
    </r>
    <r>
      <rPr>
        <b/>
        <sz val="12"/>
        <rFont val="Arial"/>
        <family val="2"/>
      </rPr>
      <t>: March 2011 - March 2012</t>
    </r>
  </si>
  <si>
    <t>(Rs million)</t>
  </si>
  <si>
    <t xml:space="preserve">Net Foreign Assets </t>
  </si>
  <si>
    <t xml:space="preserve">   Claims on Nonresidents </t>
  </si>
  <si>
    <t xml:space="preserve">   less: Liabilities to Nonresidents</t>
  </si>
  <si>
    <t>Claims on Other Depository Corporations</t>
  </si>
  <si>
    <t>Net Claims on Budgetary Central Government</t>
  </si>
  <si>
    <t xml:space="preserve">    Claims on central government</t>
  </si>
  <si>
    <t xml:space="preserve">     less: Liabilities to central government </t>
  </si>
  <si>
    <t>Claims on Other Sectors</t>
  </si>
  <si>
    <t xml:space="preserve">Monetary Base </t>
  </si>
  <si>
    <t xml:space="preserve">    Currency in circulation</t>
  </si>
  <si>
    <t xml:space="preserve">    Liabilities to Other Depository Corporations</t>
  </si>
  <si>
    <t xml:space="preserve">       Reserve Deposits</t>
  </si>
  <si>
    <t xml:space="preserve">       Other Liabilities</t>
  </si>
  <si>
    <t xml:space="preserve">    Deposits included in Broad Money</t>
  </si>
  <si>
    <t>Securities other than Shares, Included in Broad Money</t>
  </si>
  <si>
    <t xml:space="preserve">Deposits Excluded from Broad Money </t>
  </si>
  <si>
    <t>Securities Other than Shares, Excluded from Broad Money</t>
  </si>
  <si>
    <t>Loans</t>
  </si>
  <si>
    <t>Financial Derivatives</t>
  </si>
  <si>
    <t>Trade Credit and Advances</t>
  </si>
  <si>
    <t>Shares and Other Equity</t>
  </si>
  <si>
    <t>Other Items (net)</t>
  </si>
  <si>
    <r>
      <t xml:space="preserve">1 </t>
    </r>
    <r>
      <rPr>
        <i/>
        <sz val="9"/>
        <color indexed="8"/>
        <rFont val="Arial"/>
        <family val="2"/>
      </rPr>
      <t>The Central Bank Survey(CBS) is derived from the sectoral balance sheet of the Bank of Mauritius. The CBS contains data on all components of the monetary base, which comprises the  central bank liabilities underlying</t>
    </r>
  </si>
  <si>
    <t xml:space="preserve">  the monetary aggregates of the economy. The monetary base comprises all bank notes and coins in circulation and deposits of banks, non-bank deposit taking institutions and other non-depository corporations with the Bank of Mauritius.</t>
  </si>
  <si>
    <r>
      <t>2</t>
    </r>
    <r>
      <rPr>
        <i/>
        <sz val="9"/>
        <color indexed="8"/>
        <rFont val="Arial"/>
        <family val="2"/>
      </rPr>
      <t xml:space="preserve"> Data in this table are final.</t>
    </r>
  </si>
  <si>
    <t>Figures may not add up to totals due to rounding.</t>
  </si>
  <si>
    <t>Source: Statistics Division.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</si>
</sst>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 #,##0.00_-;_-* &quot;-&quot;??_-;_-@_-"/>
    <numFmt numFmtId="164" formatCode="#,##0.0"/>
    <numFmt numFmtId="165" formatCode="0.0"/>
    <numFmt numFmtId="166" formatCode="_(* #,##0.00_);_(* \(#,##0.00\);_(* &quot;-&quot;??_);_(@_)"/>
    <numFmt numFmtId="167" formatCode="_-&quot;$&quot;* #,##0.00_-;\-&quot;$&quot;* #,##0.00_-;_-&quot;$&quot;* &quot;-&quot;??_-;_-@_-"/>
    <numFmt numFmtId="168" formatCode="dd\-mmm\-yy_)"/>
  </numFmts>
  <fonts count="24">
    <font>
      <sz val="10"/>
      <name val="Arial"/>
    </font>
    <font>
      <sz val="11"/>
      <color theme="1"/>
      <name val="Calibri"/>
      <family val="2"/>
      <scheme val="minor"/>
    </font>
    <font>
      <sz val="10"/>
      <name val="Arial"/>
    </font>
    <font>
      <b/>
      <sz val="12"/>
      <name val="Arial"/>
      <family val="2"/>
    </font>
    <font>
      <b/>
      <vertAlign val="superscript"/>
      <sz val="12"/>
      <name val="Arial"/>
      <family val="2"/>
    </font>
    <font>
      <sz val="12"/>
      <name val="Arial"/>
      <family val="2"/>
    </font>
    <font>
      <sz val="10"/>
      <name val="Arial"/>
      <family val="2"/>
    </font>
    <font>
      <sz val="10"/>
      <color indexed="23"/>
      <name val="Arial"/>
      <family val="2"/>
    </font>
    <font>
      <i/>
      <sz val="9"/>
      <name val="Arial"/>
      <family val="2"/>
    </font>
    <font>
      <b/>
      <sz val="10"/>
      <name val="Arial"/>
      <family val="2"/>
    </font>
    <font>
      <b/>
      <sz val="10"/>
      <color indexed="8"/>
      <name val="Arial"/>
      <family val="2"/>
    </font>
    <font>
      <sz val="10"/>
      <color indexed="8"/>
      <name val="Arial"/>
      <family val="2"/>
    </font>
    <font>
      <b/>
      <sz val="10"/>
      <color indexed="23"/>
      <name val="Arial"/>
      <family val="2"/>
    </font>
    <font>
      <i/>
      <sz val="10"/>
      <color indexed="22"/>
      <name val="Arial Narrow"/>
      <family val="2"/>
    </font>
    <font>
      <i/>
      <vertAlign val="superscript"/>
      <sz val="9"/>
      <color indexed="8"/>
      <name val="Arial"/>
      <family val="2"/>
    </font>
    <font>
      <i/>
      <sz val="9"/>
      <color indexed="8"/>
      <name val="Arial"/>
      <family val="2"/>
    </font>
    <font>
      <i/>
      <sz val="10"/>
      <color indexed="8"/>
      <name val="Arial"/>
      <family val="2"/>
    </font>
    <font>
      <sz val="11"/>
      <color indexed="8"/>
      <name val="Calibri"/>
      <family val="2"/>
    </font>
    <font>
      <sz val="10"/>
      <name val="MS Sans Serif"/>
      <family val="2"/>
    </font>
    <font>
      <sz val="10"/>
      <color indexed="12"/>
      <name val="CG Times (W1)"/>
    </font>
    <font>
      <u/>
      <sz val="10"/>
      <color indexed="12"/>
      <name val="Arial"/>
      <family val="2"/>
    </font>
    <font>
      <sz val="12"/>
      <name val="Times New Roman"/>
    </font>
    <font>
      <sz val="10"/>
      <name val="MS Sans Serif"/>
    </font>
    <font>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gray125">
        <fgColor indexed="22"/>
        <bgColor theme="2"/>
      </patternFill>
    </fill>
  </fills>
  <borders count="19">
    <border>
      <left/>
      <right/>
      <top/>
      <bottom/>
      <diagonal/>
    </border>
    <border>
      <left/>
      <right/>
      <top/>
      <bottom style="thick">
        <color indexed="22"/>
      </bottom>
      <diagonal/>
    </border>
    <border>
      <left style="thick">
        <color indexed="22"/>
      </left>
      <right style="thick">
        <color indexed="22"/>
      </right>
      <top style="thick">
        <color indexed="22"/>
      </top>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thick">
        <color indexed="22"/>
      </left>
      <right style="thick">
        <color indexed="22"/>
      </right>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medium">
        <color indexed="22"/>
      </right>
      <top/>
      <bottom/>
      <diagonal/>
    </border>
    <border>
      <left style="medium">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bottom style="thick">
        <color indexed="22"/>
      </bottom>
      <diagonal/>
    </border>
    <border>
      <left style="thick">
        <color indexed="22"/>
      </left>
      <right style="medium">
        <color indexed="22"/>
      </right>
      <top/>
      <bottom style="thick">
        <color indexed="22"/>
      </bottom>
      <diagonal/>
    </border>
    <border>
      <left style="medium">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thin">
        <color indexed="64"/>
      </left>
      <right/>
      <top/>
      <bottom/>
      <diagonal/>
    </border>
  </borders>
  <cellStyleXfs count="26">
    <xf numFmtId="0" fontId="0" fillId="0" borderId="0"/>
    <xf numFmtId="0" fontId="2" fillId="0" borderId="0"/>
    <xf numFmtId="166" fontId="6"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40" fontId="18" fillId="0" borderId="0" applyFont="0" applyFill="0" applyBorder="0" applyAlignment="0" applyProtection="0"/>
    <xf numFmtId="166" fontId="6" fillId="0" borderId="0" applyFont="0" applyFill="0" applyBorder="0" applyAlignment="0" applyProtection="0"/>
    <xf numFmtId="167" fontId="2" fillId="0" borderId="0" applyFont="0" applyFill="0" applyBorder="0" applyAlignment="0" applyProtection="0"/>
    <xf numFmtId="168" fontId="19" fillId="0" borderId="18" applyNumberFormat="0" applyFill="0" applyBorder="0" applyAlignment="0">
      <protection locked="0"/>
    </xf>
    <xf numFmtId="0" fontId="20" fillId="0" borderId="0" applyNumberFormat="0" applyFill="0" applyBorder="0" applyAlignment="0" applyProtection="0">
      <alignment vertical="top"/>
      <protection locked="0"/>
    </xf>
    <xf numFmtId="0" fontId="1" fillId="0" borderId="0"/>
    <xf numFmtId="0" fontId="1" fillId="0" borderId="0"/>
    <xf numFmtId="0" fontId="1" fillId="0" borderId="0"/>
    <xf numFmtId="0" fontId="6" fillId="0" borderId="0"/>
    <xf numFmtId="0" fontId="1" fillId="0" borderId="0"/>
    <xf numFmtId="0" fontId="21" fillId="0" borderId="0"/>
    <xf numFmtId="0" fontId="6" fillId="0" borderId="0"/>
    <xf numFmtId="0" fontId="1" fillId="0" borderId="0"/>
    <xf numFmtId="0" fontId="22" fillId="0" borderId="0"/>
    <xf numFmtId="0" fontId="1" fillId="0" borderId="0"/>
    <xf numFmtId="0" fontId="1" fillId="0" borderId="0"/>
    <xf numFmtId="0" fontId="6" fillId="0" borderId="0"/>
    <xf numFmtId="9" fontId="21" fillId="0" borderId="0" applyFont="0" applyFill="0" applyBorder="0" applyAlignment="0" applyProtection="0"/>
    <xf numFmtId="9" fontId="6" fillId="0" borderId="0" applyFont="0" applyFill="0" applyBorder="0" applyAlignment="0" applyProtection="0"/>
  </cellStyleXfs>
  <cellXfs count="61">
    <xf numFmtId="0" fontId="0" fillId="0" borderId="0" xfId="0"/>
    <xf numFmtId="0" fontId="3" fillId="2" borderId="0" xfId="1" applyFont="1" applyFill="1" applyBorder="1" applyAlignment="1"/>
    <xf numFmtId="0" fontId="5" fillId="2" borderId="0" xfId="1" applyFont="1" applyFill="1" applyBorder="1"/>
    <xf numFmtId="0" fontId="6" fillId="2" borderId="0" xfId="0" applyFont="1" applyFill="1"/>
    <xf numFmtId="0" fontId="7" fillId="2" borderId="0" xfId="0" applyFont="1" applyFill="1"/>
    <xf numFmtId="0" fontId="3" fillId="3" borderId="0" xfId="1" applyFont="1" applyFill="1" applyBorder="1" applyAlignment="1"/>
    <xf numFmtId="164" fontId="5" fillId="3" borderId="0" xfId="1" applyNumberFormat="1" applyFont="1" applyFill="1" applyBorder="1"/>
    <xf numFmtId="0" fontId="6" fillId="3" borderId="0" xfId="0" applyFont="1" applyFill="1" applyBorder="1" applyAlignment="1"/>
    <xf numFmtId="164" fontId="6" fillId="2" borderId="0" xfId="0" applyNumberFormat="1" applyFont="1" applyFill="1"/>
    <xf numFmtId="0" fontId="8" fillId="2" borderId="1" xfId="0" applyFont="1" applyFill="1" applyBorder="1" applyAlignment="1"/>
    <xf numFmtId="0" fontId="8" fillId="2" borderId="1" xfId="0" applyFont="1" applyFill="1" applyBorder="1" applyAlignment="1">
      <alignment horizontal="right"/>
    </xf>
    <xf numFmtId="0" fontId="7" fillId="2" borderId="0" xfId="0" applyFont="1" applyFill="1" applyAlignment="1">
      <alignment horizontal="right"/>
    </xf>
    <xf numFmtId="0" fontId="9" fillId="4" borderId="2" xfId="0" applyFont="1" applyFill="1" applyBorder="1" applyAlignment="1">
      <alignment horizontal="center"/>
    </xf>
    <xf numFmtId="17" fontId="9" fillId="4" borderId="3" xfId="0" applyNumberFormat="1" applyFont="1" applyFill="1" applyBorder="1" applyAlignment="1">
      <alignment horizontal="center"/>
    </xf>
    <xf numFmtId="17" fontId="9" fillId="4" borderId="4" xfId="0" applyNumberFormat="1" applyFont="1" applyFill="1" applyBorder="1" applyAlignment="1">
      <alignment horizontal="center"/>
    </xf>
    <xf numFmtId="17" fontId="9" fillId="4" borderId="5" xfId="0" applyNumberFormat="1" applyFont="1" applyFill="1" applyBorder="1" applyAlignment="1">
      <alignment horizontal="center"/>
    </xf>
    <xf numFmtId="17" fontId="9" fillId="4" borderId="6" xfId="0" applyNumberFormat="1" applyFont="1" applyFill="1" applyBorder="1" applyAlignment="1">
      <alignment horizontal="center"/>
    </xf>
    <xf numFmtId="0" fontId="6" fillId="4" borderId="7" xfId="0" applyFont="1" applyFill="1" applyBorder="1" applyAlignment="1">
      <alignment horizontal="center"/>
    </xf>
    <xf numFmtId="0" fontId="6" fillId="2" borderId="7"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9" fillId="4" borderId="7" xfId="0" applyFont="1" applyFill="1" applyBorder="1"/>
    <xf numFmtId="164" fontId="9" fillId="2" borderId="7" xfId="0" applyNumberFormat="1" applyFont="1" applyFill="1" applyBorder="1"/>
    <xf numFmtId="164" fontId="10" fillId="2" borderId="7" xfId="0" applyNumberFormat="1" applyFont="1" applyFill="1" applyBorder="1" applyAlignment="1">
      <alignment horizontal="right"/>
    </xf>
    <xf numFmtId="164" fontId="10" fillId="2" borderId="7" xfId="0" applyNumberFormat="1" applyFont="1" applyFill="1" applyBorder="1"/>
    <xf numFmtId="164" fontId="9" fillId="2" borderId="11" xfId="0" applyNumberFormat="1" applyFont="1" applyFill="1" applyBorder="1"/>
    <xf numFmtId="164" fontId="9" fillId="2" borderId="12" xfId="0" applyNumberFormat="1" applyFont="1" applyFill="1" applyBorder="1"/>
    <xf numFmtId="164" fontId="9" fillId="2" borderId="13" xfId="0" applyNumberFormat="1" applyFont="1" applyFill="1" applyBorder="1"/>
    <xf numFmtId="0" fontId="6" fillId="4" borderId="7" xfId="0" applyFont="1" applyFill="1" applyBorder="1"/>
    <xf numFmtId="164" fontId="6" fillId="2" borderId="7" xfId="0" applyNumberFormat="1" applyFont="1" applyFill="1" applyBorder="1"/>
    <xf numFmtId="164" fontId="11" fillId="2" borderId="7" xfId="0" applyNumberFormat="1" applyFont="1" applyFill="1" applyBorder="1" applyAlignment="1">
      <alignment horizontal="right"/>
    </xf>
    <xf numFmtId="164" fontId="11" fillId="2" borderId="7" xfId="0" applyNumberFormat="1" applyFont="1" applyFill="1" applyBorder="1"/>
    <xf numFmtId="164" fontId="6" fillId="2" borderId="11" xfId="0" applyNumberFormat="1" applyFont="1" applyFill="1" applyBorder="1"/>
    <xf numFmtId="164" fontId="6" fillId="2" borderId="12" xfId="0" applyNumberFormat="1" applyFont="1" applyFill="1" applyBorder="1"/>
    <xf numFmtId="164" fontId="6" fillId="2" borderId="13" xfId="0" applyNumberFormat="1" applyFont="1" applyFill="1" applyBorder="1"/>
    <xf numFmtId="0" fontId="6" fillId="4" borderId="7" xfId="0" applyFont="1" applyFill="1" applyBorder="1" applyAlignment="1"/>
    <xf numFmtId="164" fontId="6" fillId="2" borderId="7" xfId="0" applyNumberFormat="1" applyFont="1" applyFill="1" applyBorder="1" applyAlignment="1"/>
    <xf numFmtId="164" fontId="6" fillId="2" borderId="11" xfId="0" applyNumberFormat="1" applyFont="1" applyFill="1" applyBorder="1" applyAlignment="1"/>
    <xf numFmtId="164" fontId="6" fillId="2" borderId="12" xfId="0" applyNumberFormat="1" applyFont="1" applyFill="1" applyBorder="1" applyAlignment="1"/>
    <xf numFmtId="164" fontId="6" fillId="2" borderId="13" xfId="0" applyNumberFormat="1" applyFont="1" applyFill="1" applyBorder="1" applyAlignment="1"/>
    <xf numFmtId="0" fontId="9" fillId="2" borderId="7"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164" fontId="6" fillId="4" borderId="7" xfId="0" applyNumberFormat="1" applyFont="1" applyFill="1" applyBorder="1" applyAlignment="1"/>
    <xf numFmtId="0" fontId="12" fillId="2" borderId="0" xfId="0" applyFont="1" applyFill="1"/>
    <xf numFmtId="0" fontId="6" fillId="4" borderId="14" xfId="0" applyFont="1" applyFill="1" applyBorder="1" applyAlignment="1"/>
    <xf numFmtId="0" fontId="6" fillId="2" borderId="14" xfId="0" applyFont="1" applyFill="1" applyBorder="1" applyAlignment="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164" fontId="13" fillId="2" borderId="0" xfId="0" applyNumberFormat="1" applyFont="1" applyFill="1"/>
    <xf numFmtId="164" fontId="7" fillId="2" borderId="0" xfId="0" applyNumberFormat="1" applyFont="1" applyFill="1"/>
    <xf numFmtId="0" fontId="14" fillId="2" borderId="0" xfId="0" applyFont="1" applyFill="1" applyBorder="1"/>
    <xf numFmtId="0" fontId="15" fillId="2" borderId="0" xfId="0" applyFont="1" applyFill="1" applyBorder="1"/>
    <xf numFmtId="0" fontId="8" fillId="2" borderId="0" xfId="0" applyFont="1" applyFill="1" applyBorder="1"/>
    <xf numFmtId="0" fontId="16" fillId="2" borderId="0" xfId="0" applyFont="1" applyFill="1"/>
    <xf numFmtId="165" fontId="7" fillId="2" borderId="0" xfId="0" applyNumberFormat="1" applyFont="1" applyFill="1"/>
  </cellXfs>
  <cellStyles count="26">
    <cellStyle name="Comma 13 2" xfId="2"/>
    <cellStyle name="Comma 17" xfId="3"/>
    <cellStyle name="Comma 2" xfId="4"/>
    <cellStyle name="Comma 3" xfId="5"/>
    <cellStyle name="Comma 4" xfId="6"/>
    <cellStyle name="Comma 5" xfId="7"/>
    <cellStyle name="Comma 9" xfId="8"/>
    <cellStyle name="Currency 2" xfId="9"/>
    <cellStyle name="data_entry" xfId="10"/>
    <cellStyle name="Hyperlink 2" xfId="11"/>
    <cellStyle name="Normal" xfId="0" builtinId="0"/>
    <cellStyle name="Normal 11" xfId="12"/>
    <cellStyle name="Normal 13" xfId="13"/>
    <cellStyle name="Normal 16" xfId="14"/>
    <cellStyle name="Normal 2" xfId="15"/>
    <cellStyle name="Normal 2 2" xfId="16"/>
    <cellStyle name="Normal 3" xfId="17"/>
    <cellStyle name="Normal 3 2" xfId="18"/>
    <cellStyle name="Normal 4" xfId="19"/>
    <cellStyle name="Normal 5" xfId="20"/>
    <cellStyle name="Normal 6" xfId="21"/>
    <cellStyle name="Normal 7" xfId="22"/>
    <cellStyle name="Normal 9" xfId="23"/>
    <cellStyle name="Normal_Table 25f" xfId="1"/>
    <cellStyle name="Percent 2" xfId="24"/>
    <cellStyle name="Percent 3"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theme" Target="theme/theme1.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calcChain" Target="calcChain.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styles" Target="styles.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s/MFS/DepoCorp%2520Survey/ADJ/CBS-JN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atistics/MFS/DepoCorp%2520Survey/ADJ/CBS-JN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atistics/MFS/DepoCorp%2520Survey/ADJ/CBS-FB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atistics/MFS/DepoCorp%2520Survey/ADJ/CBS-mr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atistics/MFS/DepoCorp%2520Survey/ADJ/CBS-ap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atistics/MFS/DepoCorp%2520Survey/ADJ/CBS-my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atistics/MFS/DepoCorp%2520Survey/ADJ/CBS-ju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tatistics/MFS/DepoCorp%2520Survey/ADJ/CBS-JY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tatistics/MFS/DepoCorp%20Survey/ADJ/CBS-AG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atistics/MFS/DepoCorp%20Survey/ADJ/CBS-SP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tistics/MFS/DepoCorp%20Survey/ADJ/CBS-OC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520Survey/ADJ/CBS-FB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atistics/MFS/DepoCorp%20Survey/ADJ/CBS-NV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tatistics/MFS/DepoCorp%20Survey/ADJ/CBS-DC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atistics/MFS/DepoCorp%20Survey/ADJ/CBS-JN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tatistics/MFS/DepoCorp%20Survey/ADJ/CBS-FB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tatistics/MFS/DepoCorp%20Survey/ADJ/CBS-MR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tatistics/MFS/DepoCorp%2520Survey/ADJ/CBS-AP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tatistics/MFS/DepoCorp%2520Survey/ADJ/CBS-MY1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tatistics/MFS/DepoCorp%2520Survey/ADJ/CBS-JY1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tatistics/MFS/DepoCorp%2520Survey/ADJ/CBS-ag1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Statistics/MFS/DepoCorp%2520Survey/ADJ/CBS-sp1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cs/MFS/DepoCorp%2520Survey/ADJ/CBS-MR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tatistics/MFS/DepoCorp%2520Survey/ADJ/CBS-OC11.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tatistics/MFS/DepoCorp%2520Survey/ADJ/CBS-NV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tatistics/MFS/DepoCorp%2520Survey/ADJ/CBS-dc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tatistics/MFS/DepoCorp%2520Survey/ADJ/CBS-JN1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tatistics/MFS/DepoCorp%2520Survey/ADJ/CBS-FB12.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tatistics/MFS/DepoCorp%2520Survey/ADJ/CBS-MR12.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Table%20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cs/MFS/DepoCorp%2520Survey/ADJ/CBS-JU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tistics/MFS/DepoCorp%2520Survey/ADJ/CBS-AG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tistics/MFS/DepoCorp%2520Survey/ADJ/CBS-SP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tistics/MFS/DepoCorp%2520Survey/ADJ/CBS-OC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atistics/MFS/DepoCorp%2520Survey/ADJ/CBS-N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atistics/MFS/DepoCorp%2520Survey/ADJ/CBS-DC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66490211759.629997</v>
          </cell>
        </row>
        <row r="16">
          <cell r="B16">
            <v>4078634814.46</v>
          </cell>
        </row>
        <row r="23">
          <cell r="B23">
            <v>416398772.28000003</v>
          </cell>
        </row>
        <row r="27">
          <cell r="B27">
            <v>549750106.99000001</v>
          </cell>
        </row>
        <row r="31">
          <cell r="B31">
            <v>12568491679.520002</v>
          </cell>
        </row>
        <row r="35">
          <cell r="B35">
            <v>145690531.69999999</v>
          </cell>
        </row>
        <row r="49">
          <cell r="B49">
            <v>18952441887.060001</v>
          </cell>
        </row>
        <row r="52">
          <cell r="B52">
            <v>13183643719.91</v>
          </cell>
        </row>
        <row r="53">
          <cell r="B53">
            <v>0</v>
          </cell>
        </row>
        <row r="55">
          <cell r="B55">
            <v>250256281.48999998</v>
          </cell>
        </row>
        <row r="72">
          <cell r="B72">
            <v>0</v>
          </cell>
        </row>
        <row r="81">
          <cell r="B81">
            <v>61026911</v>
          </cell>
        </row>
        <row r="84">
          <cell r="B84">
            <v>976979</v>
          </cell>
        </row>
        <row r="87">
          <cell r="B87">
            <v>0</v>
          </cell>
        </row>
        <row r="90">
          <cell r="B90">
            <v>0</v>
          </cell>
        </row>
        <row r="93">
          <cell r="B93">
            <v>0</v>
          </cell>
        </row>
        <row r="96">
          <cell r="B96">
            <v>19964110167.409992</v>
          </cell>
        </row>
        <row r="104">
          <cell r="B104">
            <v>-1457531269.1900001</v>
          </cell>
        </row>
      </sheetData>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74767349980.610016</v>
          </cell>
        </row>
        <row r="16">
          <cell r="B16">
            <v>4130048915.3657198</v>
          </cell>
        </row>
        <row r="23">
          <cell r="B23">
            <v>1201439875.1599998</v>
          </cell>
        </row>
        <row r="27">
          <cell r="B27">
            <v>5373299257.3099995</v>
          </cell>
        </row>
        <row r="31">
          <cell r="B31">
            <v>8039325471.539999</v>
          </cell>
        </row>
        <row r="35">
          <cell r="B35">
            <v>148061494.31</v>
          </cell>
        </row>
        <row r="49">
          <cell r="B49">
            <v>21236658373.470001</v>
          </cell>
        </row>
        <row r="52">
          <cell r="B52">
            <v>22843533650.009998</v>
          </cell>
        </row>
        <row r="53">
          <cell r="B53">
            <v>4300279169</v>
          </cell>
        </row>
        <row r="55">
          <cell r="B55">
            <v>262138971.903427</v>
          </cell>
        </row>
        <row r="72">
          <cell r="B72">
            <v>2120472009</v>
          </cell>
        </row>
        <row r="81">
          <cell r="B81">
            <v>61028411</v>
          </cell>
        </row>
        <row r="84">
          <cell r="B84">
            <v>4301256148</v>
          </cell>
        </row>
        <row r="87">
          <cell r="B87">
            <v>0</v>
          </cell>
        </row>
        <row r="90">
          <cell r="B90">
            <v>0</v>
          </cell>
        </row>
        <row r="93">
          <cell r="B93">
            <v>0</v>
          </cell>
        </row>
        <row r="96">
          <cell r="B96">
            <v>19413827296.810013</v>
          </cell>
        </row>
        <row r="104">
          <cell r="B104">
            <v>-918138639.97000003</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74745169655.380005</v>
          </cell>
        </row>
        <row r="16">
          <cell r="B16">
            <v>4149338480.7836404</v>
          </cell>
        </row>
        <row r="23">
          <cell r="B23">
            <v>986175185.56999993</v>
          </cell>
        </row>
        <row r="27">
          <cell r="B27">
            <v>5497652171.7299995</v>
          </cell>
        </row>
        <row r="31">
          <cell r="B31">
            <v>7444492590.5199995</v>
          </cell>
        </row>
        <row r="35">
          <cell r="B35">
            <v>146016083.26999998</v>
          </cell>
        </row>
        <row r="49">
          <cell r="B49">
            <v>20538891013.150002</v>
          </cell>
        </row>
        <row r="52">
          <cell r="B52">
            <v>22754643460.099998</v>
          </cell>
        </row>
        <row r="53">
          <cell r="B53">
            <v>5520552334</v>
          </cell>
        </row>
        <row r="55">
          <cell r="B55">
            <v>297847206.480762</v>
          </cell>
        </row>
        <row r="72">
          <cell r="B72">
            <v>2219748898</v>
          </cell>
        </row>
        <row r="81">
          <cell r="B81">
            <v>61029411</v>
          </cell>
        </row>
        <row r="84">
          <cell r="B84">
            <v>5521529313</v>
          </cell>
        </row>
        <row r="87">
          <cell r="B87">
            <v>0</v>
          </cell>
        </row>
        <row r="90">
          <cell r="B90">
            <v>0</v>
          </cell>
        </row>
        <row r="93">
          <cell r="B93">
            <v>0</v>
          </cell>
        </row>
        <row r="96">
          <cell r="B96">
            <v>19582327154.340042</v>
          </cell>
        </row>
        <row r="104">
          <cell r="B104">
            <v>-1194834431.6799998</v>
          </cell>
        </row>
      </sheetData>
      <sheetData sheetId="1"/>
      <sheetData sheetId="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MR11"/>
    </sheetNames>
    <sheetDataSet>
      <sheetData sheetId="0">
        <row r="6">
          <cell r="B6">
            <v>76484109001.290009</v>
          </cell>
        </row>
        <row r="16">
          <cell r="B16">
            <v>4138581982.60748</v>
          </cell>
        </row>
        <row r="23">
          <cell r="B23">
            <v>242025961.10999998</v>
          </cell>
        </row>
        <row r="27">
          <cell r="B27">
            <v>5506044607.0599995</v>
          </cell>
        </row>
        <row r="31">
          <cell r="B31">
            <v>10742467748.340002</v>
          </cell>
        </row>
        <row r="35">
          <cell r="B35">
            <v>131434921.71000001</v>
          </cell>
        </row>
        <row r="49">
          <cell r="B49">
            <v>20556850966.52</v>
          </cell>
        </row>
        <row r="52">
          <cell r="B52">
            <v>21903626467.459999</v>
          </cell>
        </row>
        <row r="53">
          <cell r="B53">
            <v>5114857752</v>
          </cell>
        </row>
        <row r="55">
          <cell r="B55">
            <v>250105393.67250901</v>
          </cell>
        </row>
        <row r="72">
          <cell r="B72">
            <v>2556092577</v>
          </cell>
        </row>
        <row r="81">
          <cell r="B81">
            <v>61030411</v>
          </cell>
        </row>
        <row r="84">
          <cell r="B84">
            <v>5115832231</v>
          </cell>
        </row>
        <row r="87">
          <cell r="B87">
            <v>0</v>
          </cell>
        </row>
        <row r="90">
          <cell r="B90">
            <v>0</v>
          </cell>
        </row>
        <row r="93">
          <cell r="B93">
            <v>0</v>
          </cell>
        </row>
        <row r="96">
          <cell r="B96">
            <v>18243485036.360031</v>
          </cell>
        </row>
        <row r="104">
          <cell r="B104">
            <v>-1204458323.2799997</v>
          </cell>
        </row>
      </sheetData>
      <sheetData sheetId="1"/>
      <sheetData sheetId="2"/>
      <sheetData sheetId="3"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75815300654.070007</v>
          </cell>
        </row>
        <row r="16">
          <cell r="B16">
            <v>4133487416.0624604</v>
          </cell>
        </row>
        <row r="23">
          <cell r="B23">
            <v>265071752.51000002</v>
          </cell>
        </row>
        <row r="27">
          <cell r="B27">
            <v>5753613610.6900005</v>
          </cell>
        </row>
        <row r="31">
          <cell r="B31">
            <v>9363294284.8600006</v>
          </cell>
        </row>
        <row r="35">
          <cell r="B35">
            <v>127523690.55000001</v>
          </cell>
        </row>
        <row r="49">
          <cell r="B49">
            <v>20352834272.419998</v>
          </cell>
        </row>
        <row r="52">
          <cell r="B52">
            <v>22997718175.360001</v>
          </cell>
        </row>
        <row r="53">
          <cell r="B53">
            <v>5269262150</v>
          </cell>
        </row>
        <row r="55">
          <cell r="B55">
            <v>261891243.68087798</v>
          </cell>
        </row>
        <row r="72">
          <cell r="B72">
            <v>2666593912</v>
          </cell>
        </row>
        <row r="81">
          <cell r="B81">
            <v>61030411</v>
          </cell>
        </row>
        <row r="84">
          <cell r="B84">
            <v>5270236629</v>
          </cell>
        </row>
        <row r="87">
          <cell r="B87">
            <v>0</v>
          </cell>
        </row>
        <row r="90">
          <cell r="B90">
            <v>0</v>
          </cell>
        </row>
        <row r="93">
          <cell r="B93">
            <v>0</v>
          </cell>
        </row>
        <row r="96">
          <cell r="B96">
            <v>17904736877.860001</v>
          </cell>
        </row>
        <row r="104">
          <cell r="B104">
            <v>-1050313514.24</v>
          </cell>
        </row>
      </sheetData>
      <sheetData sheetId="1"/>
      <sheetData sheetId="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77375321485.009979</v>
          </cell>
        </row>
        <row r="16">
          <cell r="B16">
            <v>4142626393.2848802</v>
          </cell>
        </row>
        <row r="23">
          <cell r="B23">
            <v>629278677.70999992</v>
          </cell>
        </row>
        <row r="27">
          <cell r="B27">
            <v>5568846646.1199999</v>
          </cell>
        </row>
        <row r="31">
          <cell r="B31">
            <v>10868463772.92</v>
          </cell>
        </row>
        <row r="35">
          <cell r="B35">
            <v>129146800.19</v>
          </cell>
        </row>
        <row r="49">
          <cell r="B49">
            <v>20595249062.759998</v>
          </cell>
        </row>
        <row r="52">
          <cell r="B52">
            <v>20870862602.859879</v>
          </cell>
        </row>
        <row r="53">
          <cell r="B53">
            <v>6128579388</v>
          </cell>
        </row>
        <row r="55">
          <cell r="B55">
            <v>219442589.00263798</v>
          </cell>
        </row>
        <row r="72">
          <cell r="B72">
            <v>2878590831</v>
          </cell>
        </row>
        <row r="81">
          <cell r="B81">
            <v>71156411</v>
          </cell>
        </row>
        <row r="84">
          <cell r="B84">
            <v>6129553867</v>
          </cell>
        </row>
        <row r="87">
          <cell r="B87">
            <v>0</v>
          </cell>
        </row>
        <row r="90">
          <cell r="B90">
            <v>0</v>
          </cell>
        </row>
        <row r="93">
          <cell r="B93">
            <v>0</v>
          </cell>
        </row>
        <row r="96">
          <cell r="B96">
            <v>18921887750.960007</v>
          </cell>
        </row>
        <row r="104">
          <cell r="B104">
            <v>-995239671.92000008</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80413867356.769989</v>
          </cell>
        </row>
        <row r="16">
          <cell r="B16">
            <v>4173568863.27</v>
          </cell>
        </row>
        <row r="23">
          <cell r="B23">
            <v>232096887.96999997</v>
          </cell>
        </row>
        <row r="27">
          <cell r="B27">
            <v>5768741559.9300003</v>
          </cell>
        </row>
        <row r="31">
          <cell r="B31">
            <v>10183579371.760002</v>
          </cell>
        </row>
        <row r="35">
          <cell r="B35">
            <v>130252389.34999999</v>
          </cell>
        </row>
        <row r="49">
          <cell r="B49">
            <v>20453797603.709999</v>
          </cell>
        </row>
        <row r="52">
          <cell r="B52">
            <v>21557338789.669998</v>
          </cell>
        </row>
        <row r="53">
          <cell r="B53">
            <v>7367889593</v>
          </cell>
        </row>
        <row r="55">
          <cell r="B55">
            <v>329796139.43610901</v>
          </cell>
        </row>
        <row r="72">
          <cell r="B72">
            <v>3092964689</v>
          </cell>
        </row>
        <row r="81">
          <cell r="B81">
            <v>67529823</v>
          </cell>
        </row>
        <row r="84">
          <cell r="B84">
            <v>7368864072</v>
          </cell>
        </row>
        <row r="87">
          <cell r="B87">
            <v>0</v>
          </cell>
        </row>
        <row r="90">
          <cell r="B90">
            <v>0</v>
          </cell>
        </row>
        <row r="93">
          <cell r="B93">
            <v>0</v>
          </cell>
        </row>
        <row r="96">
          <cell r="B96">
            <v>20149160170.100006</v>
          </cell>
        </row>
        <row r="104">
          <cell r="B104">
            <v>-831641327.85000038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79204171243.720001</v>
          </cell>
        </row>
        <row r="16">
          <cell r="B16">
            <v>3748075554.6905599</v>
          </cell>
        </row>
        <row r="23">
          <cell r="B23">
            <v>1772482717.53</v>
          </cell>
        </row>
        <row r="27">
          <cell r="B27">
            <v>5871799582.7400007</v>
          </cell>
        </row>
        <row r="31">
          <cell r="B31">
            <v>11306549460.370001</v>
          </cell>
        </row>
        <row r="35">
          <cell r="B35">
            <v>130311706.30000001</v>
          </cell>
        </row>
        <row r="49">
          <cell r="B49">
            <v>20905664051.119999</v>
          </cell>
        </row>
        <row r="52">
          <cell r="B52">
            <v>21021563815.889999</v>
          </cell>
        </row>
        <row r="53">
          <cell r="B53">
            <v>7977570460</v>
          </cell>
        </row>
        <row r="55">
          <cell r="B55">
            <v>243093416.10997498</v>
          </cell>
        </row>
        <row r="72">
          <cell r="B72">
            <v>3503733263</v>
          </cell>
        </row>
        <row r="81">
          <cell r="B81">
            <v>67529823</v>
          </cell>
        </row>
        <row r="84">
          <cell r="B84">
            <v>7978544939</v>
          </cell>
        </row>
        <row r="87">
          <cell r="B87">
            <v>0</v>
          </cell>
        </row>
        <row r="90">
          <cell r="B90">
            <v>0</v>
          </cell>
        </row>
        <row r="93">
          <cell r="B93">
            <v>0</v>
          </cell>
        </row>
        <row r="96">
          <cell r="B96">
            <v>18753241767.790047</v>
          </cell>
        </row>
        <row r="104">
          <cell r="B104">
            <v>-549230840.81000018</v>
          </cell>
        </row>
      </sheetData>
      <sheetData sheetId="1" refreshError="1"/>
      <sheetData sheetId="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79653778049.569992</v>
          </cell>
        </row>
        <row r="16">
          <cell r="B16">
            <v>3792180397.0067801</v>
          </cell>
        </row>
        <row r="23">
          <cell r="B23">
            <v>1112845062.02</v>
          </cell>
        </row>
        <row r="27">
          <cell r="B27">
            <v>6313442076.2700005</v>
          </cell>
        </row>
        <row r="31">
          <cell r="B31">
            <v>8861157442.1500015</v>
          </cell>
        </row>
        <row r="35">
          <cell r="B35">
            <v>131083824.68000001</v>
          </cell>
        </row>
        <row r="49">
          <cell r="B49">
            <v>21645421611.48</v>
          </cell>
        </row>
        <row r="52">
          <cell r="B52">
            <v>22404695608.509998</v>
          </cell>
        </row>
        <row r="53">
          <cell r="B53">
            <v>7700297189</v>
          </cell>
        </row>
        <row r="55">
          <cell r="B55">
            <v>240206864.54832</v>
          </cell>
        </row>
        <row r="72">
          <cell r="B72">
            <v>3428573940</v>
          </cell>
        </row>
        <row r="81">
          <cell r="B81">
            <v>67529823</v>
          </cell>
        </row>
        <row r="84">
          <cell r="B84">
            <v>7701238168</v>
          </cell>
        </row>
        <row r="87">
          <cell r="B87">
            <v>0</v>
          </cell>
        </row>
        <row r="90">
          <cell r="B90">
            <v>0</v>
          </cell>
        </row>
        <row r="96">
          <cell r="B96">
            <v>19617367742.340004</v>
          </cell>
        </row>
        <row r="104">
          <cell r="B104">
            <v>-547222584.71000028</v>
          </cell>
        </row>
      </sheetData>
      <sheetData sheetId="1"/>
      <sheetData sheetId="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78858221223.01001</v>
          </cell>
        </row>
        <row r="16">
          <cell r="B16">
            <v>3874732209.4200001</v>
          </cell>
        </row>
        <row r="23">
          <cell r="B23">
            <v>719989768.42000008</v>
          </cell>
        </row>
        <row r="27">
          <cell r="B27">
            <v>6257540116.4499998</v>
          </cell>
        </row>
        <row r="31">
          <cell r="B31">
            <v>10948102897.690001</v>
          </cell>
        </row>
        <row r="35">
          <cell r="B35">
            <v>132382592.40000001</v>
          </cell>
        </row>
        <row r="49">
          <cell r="B49">
            <v>21156801490.25</v>
          </cell>
        </row>
        <row r="52">
          <cell r="B52">
            <v>20964831644.560001</v>
          </cell>
        </row>
        <row r="53">
          <cell r="B53">
            <v>6800862216</v>
          </cell>
        </row>
        <row r="55">
          <cell r="B55">
            <v>291876994.40812796</v>
          </cell>
        </row>
        <row r="72">
          <cell r="B72">
            <v>3180019296</v>
          </cell>
        </row>
        <row r="81">
          <cell r="B81">
            <v>67529823</v>
          </cell>
        </row>
        <row r="84">
          <cell r="B84">
            <v>6801803195</v>
          </cell>
        </row>
        <row r="87">
          <cell r="B87">
            <v>0</v>
          </cell>
        </row>
        <row r="90">
          <cell r="B90">
            <v>0</v>
          </cell>
        </row>
        <row r="96">
          <cell r="B96">
            <v>19604223607.199959</v>
          </cell>
        </row>
        <row r="104">
          <cell r="B104">
            <v>-921787457.13999987</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81393101399.190002</v>
          </cell>
        </row>
        <row r="16">
          <cell r="B16">
            <v>3901881152.68854</v>
          </cell>
        </row>
        <row r="23">
          <cell r="B23">
            <v>954999270.37</v>
          </cell>
        </row>
        <row r="27">
          <cell r="B27">
            <v>6678259277.4799995</v>
          </cell>
        </row>
        <row r="31">
          <cell r="B31">
            <v>12011081753.370003</v>
          </cell>
        </row>
        <row r="35">
          <cell r="B35">
            <v>131297587.31</v>
          </cell>
        </row>
        <row r="49">
          <cell r="B49">
            <v>21838137164.57</v>
          </cell>
        </row>
        <row r="52">
          <cell r="B52">
            <v>20393683201.43</v>
          </cell>
        </row>
        <row r="53">
          <cell r="B53">
            <v>6823202773</v>
          </cell>
        </row>
        <row r="55">
          <cell r="B55">
            <v>346177706.54979396</v>
          </cell>
        </row>
        <row r="72">
          <cell r="B72">
            <v>3230120834</v>
          </cell>
        </row>
        <row r="81">
          <cell r="B81">
            <v>67529823</v>
          </cell>
        </row>
        <row r="84">
          <cell r="B84">
            <v>6824143752</v>
          </cell>
        </row>
        <row r="87">
          <cell r="B87">
            <v>0</v>
          </cell>
        </row>
        <row r="90">
          <cell r="B90">
            <v>0</v>
          </cell>
        </row>
        <row r="96">
          <cell r="B96">
            <v>21354738473.540016</v>
          </cell>
        </row>
        <row r="104">
          <cell r="B104">
            <v>-809836326.99000001</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67832555921.98999</v>
          </cell>
        </row>
        <row r="16">
          <cell r="B16">
            <v>4061023637.1079998</v>
          </cell>
        </row>
        <row r="23">
          <cell r="B23">
            <v>398983516.88000005</v>
          </cell>
        </row>
        <row r="27">
          <cell r="B27">
            <v>550856992.25999999</v>
          </cell>
        </row>
        <row r="31">
          <cell r="B31">
            <v>11600541155.67</v>
          </cell>
        </row>
        <row r="35">
          <cell r="B35">
            <v>146815630.50999999</v>
          </cell>
        </row>
        <row r="49">
          <cell r="B49">
            <v>18641061393.98</v>
          </cell>
        </row>
        <row r="52">
          <cell r="B52">
            <v>15448433690.370001</v>
          </cell>
        </row>
        <row r="53">
          <cell r="B53">
            <v>0</v>
          </cell>
        </row>
        <row r="55">
          <cell r="B55">
            <v>187087416.81408298</v>
          </cell>
        </row>
        <row r="72">
          <cell r="B72">
            <v>0</v>
          </cell>
        </row>
        <row r="81">
          <cell r="B81">
            <v>61016411</v>
          </cell>
        </row>
        <row r="84">
          <cell r="B84">
            <v>976979</v>
          </cell>
        </row>
        <row r="87">
          <cell r="B87">
            <v>0</v>
          </cell>
        </row>
        <row r="90">
          <cell r="B90">
            <v>0</v>
          </cell>
        </row>
        <row r="93">
          <cell r="B93">
            <v>0</v>
          </cell>
        </row>
        <row r="96">
          <cell r="B96">
            <v>20456156558.509998</v>
          </cell>
        </row>
        <row r="104">
          <cell r="B104">
            <v>-1527085180.8799996</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77794099475.820007</v>
          </cell>
        </row>
        <row r="16">
          <cell r="B16">
            <v>3934131629.8951273</v>
          </cell>
        </row>
        <row r="23">
          <cell r="B23">
            <v>1127923545.01</v>
          </cell>
        </row>
        <row r="27">
          <cell r="B27">
            <v>8446864722.3999996</v>
          </cell>
        </row>
        <row r="31">
          <cell r="B31">
            <v>12000940545.990002</v>
          </cell>
        </row>
        <row r="35">
          <cell r="B35">
            <v>131741613.22999999</v>
          </cell>
        </row>
        <row r="49">
          <cell r="B49">
            <v>21414945182.689999</v>
          </cell>
        </row>
        <row r="52">
          <cell r="B52">
            <v>20407356621.82</v>
          </cell>
        </row>
        <row r="53">
          <cell r="B53">
            <v>6831357304</v>
          </cell>
        </row>
        <row r="55">
          <cell r="B55">
            <v>256259871.76260698</v>
          </cell>
        </row>
        <row r="72">
          <cell r="B72">
            <v>3156995147</v>
          </cell>
        </row>
        <row r="81">
          <cell r="B81">
            <v>67529823</v>
          </cell>
        </row>
        <row r="84">
          <cell r="B84">
            <v>6832298283</v>
          </cell>
        </row>
        <row r="87">
          <cell r="B87">
            <v>0</v>
          </cell>
        </row>
        <row r="90">
          <cell r="B90">
            <v>0</v>
          </cell>
        </row>
        <row r="96">
          <cell r="B96">
            <v>20283883731.020027</v>
          </cell>
        </row>
        <row r="104">
          <cell r="B104">
            <v>-853711479.5599997</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80218383502.660004</v>
          </cell>
        </row>
        <row r="16">
          <cell r="B16">
            <v>3786426824.4319997</v>
          </cell>
        </row>
        <row r="23">
          <cell r="B23">
            <v>1138336596.9100001</v>
          </cell>
        </row>
        <row r="27">
          <cell r="B27">
            <v>9153071148.3899994</v>
          </cell>
        </row>
        <row r="31">
          <cell r="B31">
            <v>11237966805.920002</v>
          </cell>
        </row>
        <row r="35">
          <cell r="B35">
            <v>132813285.73000002</v>
          </cell>
        </row>
        <row r="49">
          <cell r="B49">
            <v>24469755843.18</v>
          </cell>
        </row>
        <row r="52">
          <cell r="B52">
            <v>23667899496.290001</v>
          </cell>
        </row>
        <row r="53">
          <cell r="B53">
            <v>5538242357</v>
          </cell>
        </row>
        <row r="55">
          <cell r="B55">
            <v>176216933.167413</v>
          </cell>
        </row>
        <row r="72">
          <cell r="B72">
            <v>3056518380</v>
          </cell>
        </row>
        <row r="81">
          <cell r="B81">
            <v>67529823</v>
          </cell>
        </row>
        <row r="84">
          <cell r="B84">
            <v>5539183336</v>
          </cell>
        </row>
        <row r="87">
          <cell r="B87">
            <v>0</v>
          </cell>
        </row>
        <row r="90">
          <cell r="B90">
            <v>0</v>
          </cell>
        </row>
        <row r="96">
          <cell r="B96">
            <v>19542970377.909981</v>
          </cell>
        </row>
        <row r="104">
          <cell r="B104">
            <v>-901863286.58000016</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80160386635.75</v>
          </cell>
        </row>
        <row r="16">
          <cell r="B16">
            <v>3800379498.0308309</v>
          </cell>
        </row>
        <row r="23">
          <cell r="B23">
            <v>1211153070.4199998</v>
          </cell>
        </row>
        <row r="27">
          <cell r="B27">
            <v>9515299975.5599995</v>
          </cell>
        </row>
        <row r="31">
          <cell r="B31">
            <v>13740748577.920002</v>
          </cell>
        </row>
        <row r="35">
          <cell r="B35">
            <v>131823674.97999999</v>
          </cell>
        </row>
        <row r="49">
          <cell r="B49">
            <v>22588058014.799999</v>
          </cell>
        </row>
        <row r="52">
          <cell r="B52">
            <v>21130525704.150002</v>
          </cell>
        </row>
        <row r="53">
          <cell r="B53">
            <v>5988958870.4899998</v>
          </cell>
        </row>
        <row r="55">
          <cell r="B55">
            <v>227342316.829216</v>
          </cell>
        </row>
        <row r="72">
          <cell r="B72">
            <v>3095305198.5</v>
          </cell>
        </row>
        <row r="81">
          <cell r="B81">
            <v>67529823</v>
          </cell>
        </row>
        <row r="84">
          <cell r="B84">
            <v>5989899849.4899998</v>
          </cell>
        </row>
        <row r="87">
          <cell r="B87">
            <v>0</v>
          </cell>
        </row>
        <row r="90">
          <cell r="B90">
            <v>0</v>
          </cell>
        </row>
        <row r="96">
          <cell r="B96">
            <v>21291503510.289955</v>
          </cell>
        </row>
        <row r="104">
          <cell r="B104">
            <v>-912629136.32999992</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80067607654.240005</v>
          </cell>
        </row>
        <row r="16">
          <cell r="B16">
            <v>3772217022.3364358</v>
          </cell>
        </row>
        <row r="23">
          <cell r="B23">
            <v>1131441122.6500001</v>
          </cell>
        </row>
        <row r="27">
          <cell r="B27">
            <v>9793353634.3500004</v>
          </cell>
        </row>
        <row r="31">
          <cell r="B31">
            <v>12640770690.27</v>
          </cell>
        </row>
        <row r="35">
          <cell r="B35">
            <v>131680922.09</v>
          </cell>
        </row>
        <row r="49">
          <cell r="B49">
            <v>22171260158.82</v>
          </cell>
        </row>
        <row r="52">
          <cell r="B52">
            <v>22608289171.919998</v>
          </cell>
        </row>
        <row r="53">
          <cell r="B53">
            <v>5994125585.4899998</v>
          </cell>
        </row>
        <row r="55">
          <cell r="B55">
            <v>235745111.269113</v>
          </cell>
        </row>
        <row r="72">
          <cell r="B72">
            <v>3095908224.8100004</v>
          </cell>
        </row>
        <row r="81">
          <cell r="B81">
            <v>67529823</v>
          </cell>
        </row>
        <row r="84">
          <cell r="B84">
            <v>5995066564.4899998</v>
          </cell>
        </row>
        <row r="87">
          <cell r="B87">
            <v>0</v>
          </cell>
        </row>
        <row r="90">
          <cell r="B90">
            <v>0</v>
          </cell>
        </row>
        <row r="96">
          <cell r="B96">
            <v>21595119234.290016</v>
          </cell>
        </row>
        <row r="104">
          <cell r="B104">
            <v>-1057822667.7200003</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79531427218.540009</v>
          </cell>
        </row>
        <row r="16">
          <cell r="B16">
            <v>3765341554.7370405</v>
          </cell>
        </row>
        <row r="23">
          <cell r="B23">
            <v>1179481934.8599999</v>
          </cell>
        </row>
        <row r="27">
          <cell r="B27">
            <v>9467642317.0700016</v>
          </cell>
        </row>
        <row r="31">
          <cell r="B31">
            <v>13011822524.92</v>
          </cell>
        </row>
        <row r="35">
          <cell r="B35">
            <v>116356733.16000001</v>
          </cell>
        </row>
        <row r="49">
          <cell r="B49">
            <v>21862046743.240002</v>
          </cell>
        </row>
        <row r="52">
          <cell r="B52">
            <v>22650637346.509998</v>
          </cell>
        </row>
        <row r="53">
          <cell r="B53">
            <v>5878471797.3899994</v>
          </cell>
        </row>
        <row r="55">
          <cell r="B55">
            <v>231512338.91761699</v>
          </cell>
        </row>
        <row r="72">
          <cell r="B72">
            <v>3096197648.1799998</v>
          </cell>
        </row>
        <row r="81">
          <cell r="B81">
            <v>67529823</v>
          </cell>
        </row>
        <row r="84">
          <cell r="B84">
            <v>5879412776.3899994</v>
          </cell>
        </row>
        <row r="87">
          <cell r="B87">
            <v>0</v>
          </cell>
        </row>
        <row r="90">
          <cell r="B90">
            <v>0</v>
          </cell>
        </row>
        <row r="96">
          <cell r="B96">
            <v>20783147565.800026</v>
          </cell>
        </row>
        <row r="104">
          <cell r="B104">
            <v>-1052740118.1100001</v>
          </cell>
        </row>
      </sheetData>
      <sheetData sheetId="1" refreshError="1"/>
      <sheetData sheetId="2"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4058270160.3600006</v>
          </cell>
        </row>
        <row r="23">
          <cell r="B23">
            <v>369603014.50999999</v>
          </cell>
        </row>
        <row r="27">
          <cell r="B27">
            <v>858951838.39999998</v>
          </cell>
        </row>
        <row r="31">
          <cell r="B31">
            <v>9926270093.6400013</v>
          </cell>
        </row>
        <row r="35">
          <cell r="B35">
            <v>127390545.42000002</v>
          </cell>
        </row>
        <row r="49">
          <cell r="B49">
            <v>18751685785.169998</v>
          </cell>
        </row>
        <row r="52">
          <cell r="B52">
            <v>15124941209.01</v>
          </cell>
        </row>
        <row r="53">
          <cell r="B53">
            <v>0</v>
          </cell>
        </row>
        <row r="55">
          <cell r="B55">
            <v>190413974.82999998</v>
          </cell>
        </row>
        <row r="72">
          <cell r="B72">
            <v>0</v>
          </cell>
        </row>
        <row r="81">
          <cell r="B81">
            <v>1761019411</v>
          </cell>
        </row>
        <row r="84">
          <cell r="B84">
            <v>976979</v>
          </cell>
        </row>
        <row r="87">
          <cell r="B87">
            <v>0</v>
          </cell>
        </row>
        <row r="90">
          <cell r="B90">
            <v>0</v>
          </cell>
        </row>
        <row r="93">
          <cell r="B93">
            <v>0</v>
          </cell>
        </row>
        <row r="96">
          <cell r="B96">
            <v>20976469956.159992</v>
          </cell>
        </row>
        <row r="104">
          <cell r="B104">
            <v>-1506912043.4299998</v>
          </cell>
        </row>
      </sheetData>
      <sheetData sheetId="1" refreshError="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4062180067.0000005</v>
          </cell>
        </row>
        <row r="23">
          <cell r="B23">
            <v>408484814.04999995</v>
          </cell>
        </row>
        <row r="27">
          <cell r="B27">
            <v>1303648387.0500002</v>
          </cell>
        </row>
        <row r="31">
          <cell r="B31">
            <v>10390130288.160002</v>
          </cell>
        </row>
        <row r="35">
          <cell r="B35">
            <v>130374840.63</v>
          </cell>
        </row>
        <row r="49">
          <cell r="B49">
            <v>18911351549.290001</v>
          </cell>
        </row>
        <row r="52">
          <cell r="B52">
            <v>16001574151.809999</v>
          </cell>
        </row>
        <row r="53">
          <cell r="B53">
            <v>699328000</v>
          </cell>
        </row>
        <row r="55">
          <cell r="B55">
            <v>190803126.589252</v>
          </cell>
        </row>
        <row r="72">
          <cell r="B72">
            <v>0</v>
          </cell>
        </row>
        <row r="81">
          <cell r="B81">
            <v>61020411</v>
          </cell>
        </row>
        <row r="84">
          <cell r="B84">
            <v>700304979</v>
          </cell>
        </row>
        <row r="87">
          <cell r="B87">
            <v>0</v>
          </cell>
        </row>
        <row r="90">
          <cell r="B90">
            <v>0</v>
          </cell>
        </row>
        <row r="93">
          <cell r="B93">
            <v>0</v>
          </cell>
        </row>
        <row r="96">
          <cell r="B96">
            <v>23542384742.170002</v>
          </cell>
        </row>
        <row r="104">
          <cell r="B104">
            <v>-1434438214.0799999</v>
          </cell>
        </row>
      </sheetData>
      <sheetData sheetId="1" refreshError="1"/>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4103219600.9860001</v>
          </cell>
        </row>
        <row r="23">
          <cell r="B23">
            <v>443416320.76000005</v>
          </cell>
        </row>
        <row r="27">
          <cell r="B27">
            <v>1961192326.8099999</v>
          </cell>
        </row>
        <row r="31">
          <cell r="B31">
            <v>10532336718.380001</v>
          </cell>
        </row>
        <row r="35">
          <cell r="B35">
            <v>133866903.91999999</v>
          </cell>
        </row>
        <row r="49">
          <cell r="B49">
            <v>18959472219.740002</v>
          </cell>
        </row>
        <row r="52">
          <cell r="B52">
            <v>19009618966.509998</v>
          </cell>
        </row>
        <row r="53">
          <cell r="B53">
            <v>0</v>
          </cell>
        </row>
        <row r="55">
          <cell r="B55">
            <v>228230736.660503</v>
          </cell>
        </row>
        <row r="72">
          <cell r="B72">
            <v>0</v>
          </cell>
        </row>
        <row r="81">
          <cell r="B81">
            <v>61021411</v>
          </cell>
        </row>
        <row r="84">
          <cell r="B84">
            <v>976979</v>
          </cell>
        </row>
        <row r="87">
          <cell r="B87">
            <v>0</v>
          </cell>
        </row>
        <row r="90">
          <cell r="B90">
            <v>0</v>
          </cell>
        </row>
        <row r="93">
          <cell r="B93">
            <v>0</v>
          </cell>
        </row>
        <row r="96">
          <cell r="B96">
            <v>18508569286.829998</v>
          </cell>
        </row>
        <row r="104">
          <cell r="B104">
            <v>410459442.01000047</v>
          </cell>
        </row>
      </sheetData>
      <sheetData sheetId="1" refreshError="1"/>
      <sheetData sheetId="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93">
          <cell r="B93">
            <v>0</v>
          </cell>
        </row>
      </sheetData>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67413117273.240005</v>
          </cell>
        </row>
        <row r="16">
          <cell r="B16">
            <v>4090706691.6139998</v>
          </cell>
        </row>
        <row r="23">
          <cell r="B23">
            <v>464593030.89999998</v>
          </cell>
        </row>
        <row r="27">
          <cell r="B27">
            <v>477414864.12</v>
          </cell>
        </row>
        <row r="31">
          <cell r="B31">
            <v>6961146794.2300005</v>
          </cell>
        </row>
        <row r="35">
          <cell r="B35">
            <v>130989864.50999999</v>
          </cell>
        </row>
        <row r="49">
          <cell r="B49">
            <v>18743303560.849998</v>
          </cell>
        </row>
        <row r="52">
          <cell r="B52">
            <v>16168973502.01</v>
          </cell>
        </row>
        <row r="53">
          <cell r="B53">
            <v>0</v>
          </cell>
        </row>
        <row r="55">
          <cell r="B55">
            <v>198731307.42879599</v>
          </cell>
        </row>
        <row r="72">
          <cell r="B72">
            <v>0</v>
          </cell>
        </row>
        <row r="81">
          <cell r="B81">
            <v>3061018411</v>
          </cell>
        </row>
        <row r="84">
          <cell r="B84">
            <v>976979</v>
          </cell>
        </row>
        <row r="87">
          <cell r="B87">
            <v>0</v>
          </cell>
        </row>
        <row r="90">
          <cell r="B90">
            <v>0</v>
          </cell>
        </row>
        <row r="93">
          <cell r="B93">
            <v>0</v>
          </cell>
        </row>
        <row r="96">
          <cell r="B96">
            <v>20656543504.529987</v>
          </cell>
        </row>
        <row r="104">
          <cell r="B104">
            <v>-1395285717.96</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Tab2 prov"/>
      <sheetName val="3a"/>
      <sheetName val="3b"/>
      <sheetName val="4a&amp;4b"/>
      <sheetName val="5"/>
      <sheetName val="6"/>
      <sheetName val="7"/>
      <sheetName val="8"/>
      <sheetName val="9"/>
      <sheetName val="10"/>
      <sheetName val="11"/>
      <sheetName val="12"/>
      <sheetName val="13"/>
      <sheetName val="14a sup"/>
      <sheetName val="Table 15 sup"/>
      <sheetName val=" 16 a-b"/>
      <sheetName val="17"/>
      <sheetName val="18a-b"/>
      <sheetName val="19-20a-b"/>
      <sheetName val="20c"/>
      <sheetName val="20d"/>
      <sheetName val="20e"/>
      <sheetName val="Tab 21 &amp;22a"/>
      <sheetName val="Table 22 b"/>
      <sheetName val="Table 22 c"/>
      <sheetName val="23&amp;24"/>
      <sheetName val="25a-b"/>
      <sheetName val="26"/>
      <sheetName val="Table 27a-b"/>
      <sheetName val="28"/>
      <sheetName val="29"/>
      <sheetName val="30"/>
      <sheetName val="31"/>
      <sheetName val="32a"/>
      <sheetName val="32b"/>
      <sheetName val="32c"/>
      <sheetName val="32d"/>
      <sheetName val="32e"/>
      <sheetName val="32f"/>
      <sheetName val="33"/>
      <sheetName val="34a-b "/>
      <sheetName val="35a-b"/>
      <sheetName val="35c-d"/>
      <sheetName val="36"/>
      <sheetName val="37-38"/>
      <sheetName val="39"/>
      <sheetName val="40-41 "/>
      <sheetName val="42-43-44 "/>
      <sheetName val="45-46"/>
      <sheetName val="47"/>
      <sheetName val="48a-b"/>
      <sheetName val="49a-b"/>
      <sheetName val=" 50"/>
      <sheetName val="51a-b"/>
      <sheetName val="52a"/>
      <sheetName val="52b"/>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69064666247.609985</v>
          </cell>
        </row>
        <row r="16">
          <cell r="B16">
            <v>4060228063.6880002</v>
          </cell>
        </row>
        <row r="23">
          <cell r="B23">
            <v>446919744.01999998</v>
          </cell>
        </row>
        <row r="27">
          <cell r="B27">
            <v>1839343060.8899999</v>
          </cell>
        </row>
        <row r="31">
          <cell r="B31">
            <v>10345850913.18</v>
          </cell>
        </row>
        <row r="35">
          <cell r="B35">
            <v>133130929.54999998</v>
          </cell>
        </row>
        <row r="49">
          <cell r="B49">
            <v>18649461355.77</v>
          </cell>
        </row>
        <row r="52">
          <cell r="B52">
            <v>16559268215.379999</v>
          </cell>
        </row>
        <row r="53">
          <cell r="B53">
            <v>0</v>
          </cell>
        </row>
        <row r="55">
          <cell r="B55">
            <v>542921425.81579399</v>
          </cell>
        </row>
        <row r="72">
          <cell r="B72">
            <v>0</v>
          </cell>
        </row>
        <row r="81">
          <cell r="B81">
            <v>2061021411</v>
          </cell>
        </row>
        <row r="84">
          <cell r="B84">
            <v>976979</v>
          </cell>
        </row>
        <row r="87">
          <cell r="B87">
            <v>0</v>
          </cell>
        </row>
        <row r="90">
          <cell r="B90">
            <v>0</v>
          </cell>
        </row>
        <row r="93">
          <cell r="B93">
            <v>0</v>
          </cell>
        </row>
        <row r="96">
          <cell r="B96">
            <v>20273871065.049999</v>
          </cell>
        </row>
        <row r="104">
          <cell r="B104">
            <v>-1009539446.4599999</v>
          </cell>
        </row>
      </sheetData>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70223888300.470001</v>
          </cell>
        </row>
        <row r="16">
          <cell r="B16">
            <v>4126126332.6098003</v>
          </cell>
        </row>
        <row r="23">
          <cell r="B23">
            <v>375321561.71000004</v>
          </cell>
        </row>
        <row r="27">
          <cell r="B27">
            <v>2256354757.9200001</v>
          </cell>
        </row>
        <row r="31">
          <cell r="B31">
            <v>11551409280.670002</v>
          </cell>
        </row>
        <row r="35">
          <cell r="B35">
            <v>135241253.13999999</v>
          </cell>
        </row>
        <row r="49">
          <cell r="B49">
            <v>19099734956.82</v>
          </cell>
        </row>
        <row r="52">
          <cell r="B52">
            <v>17183757694.509998</v>
          </cell>
        </row>
        <row r="53">
          <cell r="B53">
            <v>1341036550</v>
          </cell>
        </row>
        <row r="55">
          <cell r="B55">
            <v>239660855.40775096</v>
          </cell>
        </row>
        <row r="72">
          <cell r="B72">
            <v>911247000</v>
          </cell>
        </row>
        <row r="81">
          <cell r="B81">
            <v>61023411</v>
          </cell>
        </row>
        <row r="84">
          <cell r="B84">
            <v>1342013529</v>
          </cell>
        </row>
        <row r="87">
          <cell r="B87">
            <v>0</v>
          </cell>
        </row>
        <row r="90">
          <cell r="B90">
            <v>0</v>
          </cell>
        </row>
        <row r="93">
          <cell r="B93">
            <v>0</v>
          </cell>
        </row>
        <row r="96">
          <cell r="B96">
            <v>19472344551.76997</v>
          </cell>
        </row>
        <row r="104">
          <cell r="B104">
            <v>-996511739.71000004</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73295536027.419998</v>
          </cell>
        </row>
        <row r="16">
          <cell r="B16">
            <v>4095684238.8839998</v>
          </cell>
        </row>
        <row r="23">
          <cell r="B23">
            <v>729033431.21999991</v>
          </cell>
        </row>
        <row r="27">
          <cell r="B27">
            <v>2585042289.9500003</v>
          </cell>
        </row>
        <row r="31">
          <cell r="B31">
            <v>9187110007.2400017</v>
          </cell>
        </row>
        <row r="35">
          <cell r="B35">
            <v>138329436.14000002</v>
          </cell>
        </row>
        <row r="49">
          <cell r="B49">
            <v>19096175257.759998</v>
          </cell>
        </row>
        <row r="52">
          <cell r="B52">
            <v>17081872667.17</v>
          </cell>
        </row>
        <row r="53">
          <cell r="B53">
            <v>5127555734</v>
          </cell>
        </row>
        <row r="55">
          <cell r="B55">
            <v>377597703.71788198</v>
          </cell>
        </row>
        <row r="72">
          <cell r="B72">
            <v>2101005643</v>
          </cell>
        </row>
        <row r="81">
          <cell r="B81">
            <v>61024411</v>
          </cell>
        </row>
        <row r="84">
          <cell r="B84">
            <v>5128532713</v>
          </cell>
        </row>
        <row r="87">
          <cell r="B87">
            <v>0</v>
          </cell>
        </row>
        <row r="90">
          <cell r="B90">
            <v>0</v>
          </cell>
        </row>
        <row r="93">
          <cell r="B93">
            <v>0</v>
          </cell>
        </row>
        <row r="96">
          <cell r="B96">
            <v>20495222189.169994</v>
          </cell>
        </row>
        <row r="104">
          <cell r="B104">
            <v>-876283646.06999993</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72731651295.579987</v>
          </cell>
        </row>
        <row r="16">
          <cell r="B16">
            <v>4120576545.131</v>
          </cell>
        </row>
        <row r="23">
          <cell r="B23">
            <v>725014503.12999988</v>
          </cell>
        </row>
        <row r="27">
          <cell r="B27">
            <v>3851989138.7000003</v>
          </cell>
        </row>
        <row r="31">
          <cell r="B31">
            <v>7664027409.3499994</v>
          </cell>
        </row>
        <row r="35">
          <cell r="B35">
            <v>137006507.91</v>
          </cell>
        </row>
        <row r="49">
          <cell r="B49">
            <v>19126732547.099998</v>
          </cell>
        </row>
        <row r="52">
          <cell r="B52">
            <v>19601676574.41</v>
          </cell>
        </row>
        <row r="53">
          <cell r="B53">
            <v>5127555734</v>
          </cell>
        </row>
        <row r="55">
          <cell r="B55">
            <v>237579435.34605098</v>
          </cell>
        </row>
        <row r="72">
          <cell r="B72">
            <v>2101005643</v>
          </cell>
        </row>
        <row r="81">
          <cell r="B81">
            <v>61024411</v>
          </cell>
        </row>
        <row r="84">
          <cell r="B84">
            <v>5128532713</v>
          </cell>
        </row>
        <row r="87">
          <cell r="B87">
            <v>0</v>
          </cell>
        </row>
        <row r="90">
          <cell r="B90">
            <v>0</v>
          </cell>
        </row>
        <row r="93">
          <cell r="B93">
            <v>0</v>
          </cell>
        </row>
        <row r="96">
          <cell r="B96">
            <v>20301791217.230026</v>
          </cell>
        </row>
        <row r="104">
          <cell r="B104">
            <v>-897285050.72000015</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75060503535.290009</v>
          </cell>
        </row>
        <row r="16">
          <cell r="B16">
            <v>4121971244.382</v>
          </cell>
        </row>
        <row r="23">
          <cell r="B23">
            <v>1098909475.99</v>
          </cell>
        </row>
        <row r="27">
          <cell r="B27">
            <v>4715666713.7699995</v>
          </cell>
        </row>
        <row r="31">
          <cell r="B31">
            <v>10323412709.810001</v>
          </cell>
        </row>
        <row r="35">
          <cell r="B35">
            <v>138489451.93000001</v>
          </cell>
        </row>
        <row r="49">
          <cell r="B49">
            <v>19515158774.400002</v>
          </cell>
        </row>
        <row r="52">
          <cell r="B52">
            <v>20361509686.080002</v>
          </cell>
        </row>
        <row r="53">
          <cell r="B53">
            <v>5127555734</v>
          </cell>
        </row>
        <row r="55">
          <cell r="B55">
            <v>257941994.67153198</v>
          </cell>
        </row>
        <row r="72">
          <cell r="B72">
            <v>2101005643</v>
          </cell>
        </row>
        <row r="81">
          <cell r="B81">
            <v>61026411</v>
          </cell>
        </row>
        <row r="84">
          <cell r="B84">
            <v>5128532713</v>
          </cell>
        </row>
        <row r="87">
          <cell r="B87">
            <v>0</v>
          </cell>
        </row>
        <row r="90">
          <cell r="B90">
            <v>0</v>
          </cell>
        </row>
        <row r="93">
          <cell r="B93">
            <v>0</v>
          </cell>
        </row>
        <row r="96">
          <cell r="B96">
            <v>20191020255.15004</v>
          </cell>
        </row>
        <row r="104">
          <cell r="B104">
            <v>-1048010254.9400002</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DC10"/>
    </sheetNames>
    <sheetDataSet>
      <sheetData sheetId="0">
        <row r="6">
          <cell r="B6">
            <v>78030540284.699997</v>
          </cell>
        </row>
        <row r="16">
          <cell r="B16">
            <v>4131331676.2010002</v>
          </cell>
        </row>
        <row r="23">
          <cell r="B23">
            <v>992118873.09000003</v>
          </cell>
        </row>
        <row r="27">
          <cell r="B27">
            <v>5382365376.6000004</v>
          </cell>
        </row>
        <row r="31">
          <cell r="B31">
            <v>9570506277.7100029</v>
          </cell>
        </row>
        <row r="35">
          <cell r="B35">
            <v>145274481.88</v>
          </cell>
        </row>
        <row r="49">
          <cell r="B49">
            <v>22591761471.84</v>
          </cell>
        </row>
        <row r="52">
          <cell r="B52">
            <v>22188264871.82</v>
          </cell>
        </row>
        <row r="53">
          <cell r="B53">
            <v>3600612847</v>
          </cell>
        </row>
        <row r="55">
          <cell r="B55">
            <v>156814360.120168</v>
          </cell>
        </row>
        <row r="72">
          <cell r="B72">
            <v>1976916893</v>
          </cell>
        </row>
        <row r="81">
          <cell r="B81">
            <v>61027411</v>
          </cell>
        </row>
        <row r="84">
          <cell r="B84">
            <v>3601589826</v>
          </cell>
        </row>
        <row r="87">
          <cell r="B87">
            <v>0</v>
          </cell>
        </row>
        <row r="90">
          <cell r="B90">
            <v>0</v>
          </cell>
        </row>
        <row r="93">
          <cell r="B93">
            <v>0</v>
          </cell>
        </row>
        <row r="96">
          <cell r="B96">
            <v>21361044988.710007</v>
          </cell>
        </row>
        <row r="104">
          <cell r="B104">
            <v>-1088958760.0800004</v>
          </cell>
        </row>
      </sheetData>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E52"/>
  <sheetViews>
    <sheetView tabSelected="1" zoomScaleNormal="100" workbookViewId="0">
      <pane xSplit="1" ySplit="4" topLeftCell="BR17" activePane="bottomRight" state="frozen"/>
      <selection pane="topRight" activeCell="B1" sqref="B1"/>
      <selection pane="bottomLeft" activeCell="A5" sqref="A5"/>
      <selection pane="bottomRight" activeCell="A29" sqref="A29"/>
    </sheetView>
  </sheetViews>
  <sheetFormatPr defaultRowHeight="12.75"/>
  <cols>
    <col min="1" max="1" width="55.28515625" style="4" customWidth="1"/>
    <col min="2" max="68" width="9" style="4" hidden="1" customWidth="1"/>
    <col min="69" max="70" width="0" style="4" hidden="1" customWidth="1"/>
    <col min="71" max="256" width="9.140625" style="4"/>
    <col min="257" max="257" width="55.28515625" style="4" customWidth="1"/>
    <col min="258" max="326" width="0" style="4" hidden="1" customWidth="1"/>
    <col min="327" max="512" width="9.140625" style="4"/>
    <col min="513" max="513" width="55.28515625" style="4" customWidth="1"/>
    <col min="514" max="582" width="0" style="4" hidden="1" customWidth="1"/>
    <col min="583" max="768" width="9.140625" style="4"/>
    <col min="769" max="769" width="55.28515625" style="4" customWidth="1"/>
    <col min="770" max="838" width="0" style="4" hidden="1" customWidth="1"/>
    <col min="839" max="1024" width="9.140625" style="4"/>
    <col min="1025" max="1025" width="55.28515625" style="4" customWidth="1"/>
    <col min="1026" max="1094" width="0" style="4" hidden="1" customWidth="1"/>
    <col min="1095" max="1280" width="9.140625" style="4"/>
    <col min="1281" max="1281" width="55.28515625" style="4" customWidth="1"/>
    <col min="1282" max="1350" width="0" style="4" hidden="1" customWidth="1"/>
    <col min="1351" max="1536" width="9.140625" style="4"/>
    <col min="1537" max="1537" width="55.28515625" style="4" customWidth="1"/>
    <col min="1538" max="1606" width="0" style="4" hidden="1" customWidth="1"/>
    <col min="1607" max="1792" width="9.140625" style="4"/>
    <col min="1793" max="1793" width="55.28515625" style="4" customWidth="1"/>
    <col min="1794" max="1862" width="0" style="4" hidden="1" customWidth="1"/>
    <col min="1863" max="2048" width="9.140625" style="4"/>
    <col min="2049" max="2049" width="55.28515625" style="4" customWidth="1"/>
    <col min="2050" max="2118" width="0" style="4" hidden="1" customWidth="1"/>
    <col min="2119" max="2304" width="9.140625" style="4"/>
    <col min="2305" max="2305" width="55.28515625" style="4" customWidth="1"/>
    <col min="2306" max="2374" width="0" style="4" hidden="1" customWidth="1"/>
    <col min="2375" max="2560" width="9.140625" style="4"/>
    <col min="2561" max="2561" width="55.28515625" style="4" customWidth="1"/>
    <col min="2562" max="2630" width="0" style="4" hidden="1" customWidth="1"/>
    <col min="2631" max="2816" width="9.140625" style="4"/>
    <col min="2817" max="2817" width="55.28515625" style="4" customWidth="1"/>
    <col min="2818" max="2886" width="0" style="4" hidden="1" customWidth="1"/>
    <col min="2887" max="3072" width="9.140625" style="4"/>
    <col min="3073" max="3073" width="55.28515625" style="4" customWidth="1"/>
    <col min="3074" max="3142" width="0" style="4" hidden="1" customWidth="1"/>
    <col min="3143" max="3328" width="9.140625" style="4"/>
    <col min="3329" max="3329" width="55.28515625" style="4" customWidth="1"/>
    <col min="3330" max="3398" width="0" style="4" hidden="1" customWidth="1"/>
    <col min="3399" max="3584" width="9.140625" style="4"/>
    <col min="3585" max="3585" width="55.28515625" style="4" customWidth="1"/>
    <col min="3586" max="3654" width="0" style="4" hidden="1" customWidth="1"/>
    <col min="3655" max="3840" width="9.140625" style="4"/>
    <col min="3841" max="3841" width="55.28515625" style="4" customWidth="1"/>
    <col min="3842" max="3910" width="0" style="4" hidden="1" customWidth="1"/>
    <col min="3911" max="4096" width="9.140625" style="4"/>
    <col min="4097" max="4097" width="55.28515625" style="4" customWidth="1"/>
    <col min="4098" max="4166" width="0" style="4" hidden="1" customWidth="1"/>
    <col min="4167" max="4352" width="9.140625" style="4"/>
    <col min="4353" max="4353" width="55.28515625" style="4" customWidth="1"/>
    <col min="4354" max="4422" width="0" style="4" hidden="1" customWidth="1"/>
    <col min="4423" max="4608" width="9.140625" style="4"/>
    <col min="4609" max="4609" width="55.28515625" style="4" customWidth="1"/>
    <col min="4610" max="4678" width="0" style="4" hidden="1" customWidth="1"/>
    <col min="4679" max="4864" width="9.140625" style="4"/>
    <col min="4865" max="4865" width="55.28515625" style="4" customWidth="1"/>
    <col min="4866" max="4934" width="0" style="4" hidden="1" customWidth="1"/>
    <col min="4935" max="5120" width="9.140625" style="4"/>
    <col min="5121" max="5121" width="55.28515625" style="4" customWidth="1"/>
    <col min="5122" max="5190" width="0" style="4" hidden="1" customWidth="1"/>
    <col min="5191" max="5376" width="9.140625" style="4"/>
    <col min="5377" max="5377" width="55.28515625" style="4" customWidth="1"/>
    <col min="5378" max="5446" width="0" style="4" hidden="1" customWidth="1"/>
    <col min="5447" max="5632" width="9.140625" style="4"/>
    <col min="5633" max="5633" width="55.28515625" style="4" customWidth="1"/>
    <col min="5634" max="5702" width="0" style="4" hidden="1" customWidth="1"/>
    <col min="5703" max="5888" width="9.140625" style="4"/>
    <col min="5889" max="5889" width="55.28515625" style="4" customWidth="1"/>
    <col min="5890" max="5958" width="0" style="4" hidden="1" customWidth="1"/>
    <col min="5959" max="6144" width="9.140625" style="4"/>
    <col min="6145" max="6145" width="55.28515625" style="4" customWidth="1"/>
    <col min="6146" max="6214" width="0" style="4" hidden="1" customWidth="1"/>
    <col min="6215" max="6400" width="9.140625" style="4"/>
    <col min="6401" max="6401" width="55.28515625" style="4" customWidth="1"/>
    <col min="6402" max="6470" width="0" style="4" hidden="1" customWidth="1"/>
    <col min="6471" max="6656" width="9.140625" style="4"/>
    <col min="6657" max="6657" width="55.28515625" style="4" customWidth="1"/>
    <col min="6658" max="6726" width="0" style="4" hidden="1" customWidth="1"/>
    <col min="6727" max="6912" width="9.140625" style="4"/>
    <col min="6913" max="6913" width="55.28515625" style="4" customWidth="1"/>
    <col min="6914" max="6982" width="0" style="4" hidden="1" customWidth="1"/>
    <col min="6983" max="7168" width="9.140625" style="4"/>
    <col min="7169" max="7169" width="55.28515625" style="4" customWidth="1"/>
    <col min="7170" max="7238" width="0" style="4" hidden="1" customWidth="1"/>
    <col min="7239" max="7424" width="9.140625" style="4"/>
    <col min="7425" max="7425" width="55.28515625" style="4" customWidth="1"/>
    <col min="7426" max="7494" width="0" style="4" hidden="1" customWidth="1"/>
    <col min="7495" max="7680" width="9.140625" style="4"/>
    <col min="7681" max="7681" width="55.28515625" style="4" customWidth="1"/>
    <col min="7682" max="7750" width="0" style="4" hidden="1" customWidth="1"/>
    <col min="7751" max="7936" width="9.140625" style="4"/>
    <col min="7937" max="7937" width="55.28515625" style="4" customWidth="1"/>
    <col min="7938" max="8006" width="0" style="4" hidden="1" customWidth="1"/>
    <col min="8007" max="8192" width="9.140625" style="4"/>
    <col min="8193" max="8193" width="55.28515625" style="4" customWidth="1"/>
    <col min="8194" max="8262" width="0" style="4" hidden="1" customWidth="1"/>
    <col min="8263" max="8448" width="9.140625" style="4"/>
    <col min="8449" max="8449" width="55.28515625" style="4" customWidth="1"/>
    <col min="8450" max="8518" width="0" style="4" hidden="1" customWidth="1"/>
    <col min="8519" max="8704" width="9.140625" style="4"/>
    <col min="8705" max="8705" width="55.28515625" style="4" customWidth="1"/>
    <col min="8706" max="8774" width="0" style="4" hidden="1" customWidth="1"/>
    <col min="8775" max="8960" width="9.140625" style="4"/>
    <col min="8961" max="8961" width="55.28515625" style="4" customWidth="1"/>
    <col min="8962" max="9030" width="0" style="4" hidden="1" customWidth="1"/>
    <col min="9031" max="9216" width="9.140625" style="4"/>
    <col min="9217" max="9217" width="55.28515625" style="4" customWidth="1"/>
    <col min="9218" max="9286" width="0" style="4" hidden="1" customWidth="1"/>
    <col min="9287" max="9472" width="9.140625" style="4"/>
    <col min="9473" max="9473" width="55.28515625" style="4" customWidth="1"/>
    <col min="9474" max="9542" width="0" style="4" hidden="1" customWidth="1"/>
    <col min="9543" max="9728" width="9.140625" style="4"/>
    <col min="9729" max="9729" width="55.28515625" style="4" customWidth="1"/>
    <col min="9730" max="9798" width="0" style="4" hidden="1" customWidth="1"/>
    <col min="9799" max="9984" width="9.140625" style="4"/>
    <col min="9985" max="9985" width="55.28515625" style="4" customWidth="1"/>
    <col min="9986" max="10054" width="0" style="4" hidden="1" customWidth="1"/>
    <col min="10055" max="10240" width="9.140625" style="4"/>
    <col min="10241" max="10241" width="55.28515625" style="4" customWidth="1"/>
    <col min="10242" max="10310" width="0" style="4" hidden="1" customWidth="1"/>
    <col min="10311" max="10496" width="9.140625" style="4"/>
    <col min="10497" max="10497" width="55.28515625" style="4" customWidth="1"/>
    <col min="10498" max="10566" width="0" style="4" hidden="1" customWidth="1"/>
    <col min="10567" max="10752" width="9.140625" style="4"/>
    <col min="10753" max="10753" width="55.28515625" style="4" customWidth="1"/>
    <col min="10754" max="10822" width="0" style="4" hidden="1" customWidth="1"/>
    <col min="10823" max="11008" width="9.140625" style="4"/>
    <col min="11009" max="11009" width="55.28515625" style="4" customWidth="1"/>
    <col min="11010" max="11078" width="0" style="4" hidden="1" customWidth="1"/>
    <col min="11079" max="11264" width="9.140625" style="4"/>
    <col min="11265" max="11265" width="55.28515625" style="4" customWidth="1"/>
    <col min="11266" max="11334" width="0" style="4" hidden="1" customWidth="1"/>
    <col min="11335" max="11520" width="9.140625" style="4"/>
    <col min="11521" max="11521" width="55.28515625" style="4" customWidth="1"/>
    <col min="11522" max="11590" width="0" style="4" hidden="1" customWidth="1"/>
    <col min="11591" max="11776" width="9.140625" style="4"/>
    <col min="11777" max="11777" width="55.28515625" style="4" customWidth="1"/>
    <col min="11778" max="11846" width="0" style="4" hidden="1" customWidth="1"/>
    <col min="11847" max="12032" width="9.140625" style="4"/>
    <col min="12033" max="12033" width="55.28515625" style="4" customWidth="1"/>
    <col min="12034" max="12102" width="0" style="4" hidden="1" customWidth="1"/>
    <col min="12103" max="12288" width="9.140625" style="4"/>
    <col min="12289" max="12289" width="55.28515625" style="4" customWidth="1"/>
    <col min="12290" max="12358" width="0" style="4" hidden="1" customWidth="1"/>
    <col min="12359" max="12544" width="9.140625" style="4"/>
    <col min="12545" max="12545" width="55.28515625" style="4" customWidth="1"/>
    <col min="12546" max="12614" width="0" style="4" hidden="1" customWidth="1"/>
    <col min="12615" max="12800" width="9.140625" style="4"/>
    <col min="12801" max="12801" width="55.28515625" style="4" customWidth="1"/>
    <col min="12802" max="12870" width="0" style="4" hidden="1" customWidth="1"/>
    <col min="12871" max="13056" width="9.140625" style="4"/>
    <col min="13057" max="13057" width="55.28515625" style="4" customWidth="1"/>
    <col min="13058" max="13126" width="0" style="4" hidden="1" customWidth="1"/>
    <col min="13127" max="13312" width="9.140625" style="4"/>
    <col min="13313" max="13313" width="55.28515625" style="4" customWidth="1"/>
    <col min="13314" max="13382" width="0" style="4" hidden="1" customWidth="1"/>
    <col min="13383" max="13568" width="9.140625" style="4"/>
    <col min="13569" max="13569" width="55.28515625" style="4" customWidth="1"/>
    <col min="13570" max="13638" width="0" style="4" hidden="1" customWidth="1"/>
    <col min="13639" max="13824" width="9.140625" style="4"/>
    <col min="13825" max="13825" width="55.28515625" style="4" customWidth="1"/>
    <col min="13826" max="13894" width="0" style="4" hidden="1" customWidth="1"/>
    <col min="13895" max="14080" width="9.140625" style="4"/>
    <col min="14081" max="14081" width="55.28515625" style="4" customWidth="1"/>
    <col min="14082" max="14150" width="0" style="4" hidden="1" customWidth="1"/>
    <col min="14151" max="14336" width="9.140625" style="4"/>
    <col min="14337" max="14337" width="55.28515625" style="4" customWidth="1"/>
    <col min="14338" max="14406" width="0" style="4" hidden="1" customWidth="1"/>
    <col min="14407" max="14592" width="9.140625" style="4"/>
    <col min="14593" max="14593" width="55.28515625" style="4" customWidth="1"/>
    <col min="14594" max="14662" width="0" style="4" hidden="1" customWidth="1"/>
    <col min="14663" max="14848" width="9.140625" style="4"/>
    <col min="14849" max="14849" width="55.28515625" style="4" customWidth="1"/>
    <col min="14850" max="14918" width="0" style="4" hidden="1" customWidth="1"/>
    <col min="14919" max="15104" width="9.140625" style="4"/>
    <col min="15105" max="15105" width="55.28515625" style="4" customWidth="1"/>
    <col min="15106" max="15174" width="0" style="4" hidden="1" customWidth="1"/>
    <col min="15175" max="15360" width="9.140625" style="4"/>
    <col min="15361" max="15361" width="55.28515625" style="4" customWidth="1"/>
    <col min="15362" max="15430" width="0" style="4" hidden="1" customWidth="1"/>
    <col min="15431" max="15616" width="9.140625" style="4"/>
    <col min="15617" max="15617" width="55.28515625" style="4" customWidth="1"/>
    <col min="15618" max="15686" width="0" style="4" hidden="1" customWidth="1"/>
    <col min="15687" max="15872" width="9.140625" style="4"/>
    <col min="15873" max="15873" width="55.28515625" style="4" customWidth="1"/>
    <col min="15874" max="15942" width="0" style="4" hidden="1" customWidth="1"/>
    <col min="15943" max="16128" width="9.140625" style="4"/>
    <col min="16129" max="16129" width="55.28515625" style="4" customWidth="1"/>
    <col min="16130" max="16198" width="0" style="4" hidden="1" customWidth="1"/>
    <col min="16199" max="16384" width="9.140625" style="4"/>
  </cols>
  <sheetData>
    <row r="1" spans="1:83" ht="18.75">
      <c r="A1" s="1" t="s">
        <v>0</v>
      </c>
      <c r="B1" s="2"/>
      <c r="C1" s="2"/>
      <c r="D1" s="3"/>
      <c r="E1" s="3"/>
      <c r="F1" s="3"/>
      <c r="G1" s="3"/>
      <c r="H1" s="3"/>
      <c r="I1" s="3"/>
      <c r="J1" s="3"/>
      <c r="K1" s="3"/>
      <c r="L1" s="3"/>
      <c r="M1" s="3"/>
      <c r="N1" s="3"/>
      <c r="O1" s="3"/>
      <c r="P1" s="3"/>
      <c r="Q1" s="3"/>
      <c r="R1" s="3"/>
      <c r="S1" s="3"/>
      <c r="T1" s="3"/>
      <c r="U1" s="3"/>
      <c r="V1" s="3"/>
      <c r="W1" s="3"/>
      <c r="X1" s="3"/>
      <c r="Y1" s="3"/>
      <c r="Z1" s="3"/>
      <c r="AA1" s="3"/>
    </row>
    <row r="2" spans="1:83" ht="15.7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83" ht="13.5"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J3" s="9"/>
      <c r="AS3" s="9"/>
      <c r="AU3" s="9"/>
      <c r="AW3" s="10"/>
      <c r="AX3" s="10"/>
      <c r="AY3" s="10"/>
      <c r="BB3" s="10"/>
      <c r="BC3" s="10"/>
      <c r="BE3" s="10"/>
      <c r="BF3" s="10"/>
      <c r="BG3" s="10"/>
      <c r="BH3" s="10"/>
      <c r="BJ3" s="10"/>
      <c r="BK3" s="10"/>
      <c r="BL3" s="10"/>
      <c r="BN3" s="10"/>
      <c r="BQ3" s="10"/>
      <c r="BR3" s="10"/>
      <c r="BS3" s="10"/>
      <c r="BT3" s="10"/>
      <c r="BU3" s="10"/>
      <c r="BV3" s="10"/>
      <c r="BW3" s="10"/>
      <c r="BX3" s="10"/>
      <c r="BY3" s="10"/>
      <c r="BZ3" s="10"/>
      <c r="CA3" s="10"/>
      <c r="CB3" s="11"/>
      <c r="CC3" s="11"/>
      <c r="CD3" s="11"/>
      <c r="CE3" s="11" t="s">
        <v>1</v>
      </c>
    </row>
    <row r="4" spans="1:83" ht="14.25" thickTop="1" thickBot="1">
      <c r="A4" s="12"/>
      <c r="B4" s="13">
        <v>38504</v>
      </c>
      <c r="C4" s="13">
        <v>38534</v>
      </c>
      <c r="D4" s="13">
        <v>38565</v>
      </c>
      <c r="E4" s="13">
        <v>38596</v>
      </c>
      <c r="F4" s="13">
        <v>38626</v>
      </c>
      <c r="G4" s="13">
        <v>38657</v>
      </c>
      <c r="H4" s="13">
        <v>38687</v>
      </c>
      <c r="I4" s="13">
        <v>38718</v>
      </c>
      <c r="J4" s="13">
        <v>38749</v>
      </c>
      <c r="K4" s="13">
        <v>38777</v>
      </c>
      <c r="L4" s="13">
        <v>38808</v>
      </c>
      <c r="M4" s="13">
        <v>38838</v>
      </c>
      <c r="N4" s="13">
        <v>38869</v>
      </c>
      <c r="O4" s="13">
        <v>38899</v>
      </c>
      <c r="P4" s="13">
        <v>38930</v>
      </c>
      <c r="Q4" s="13">
        <v>38961</v>
      </c>
      <c r="R4" s="13">
        <v>38991</v>
      </c>
      <c r="S4" s="13">
        <v>39022</v>
      </c>
      <c r="T4" s="13">
        <v>39052</v>
      </c>
      <c r="U4" s="13">
        <v>39083</v>
      </c>
      <c r="V4" s="13">
        <v>39114</v>
      </c>
      <c r="W4" s="13">
        <v>39142</v>
      </c>
      <c r="X4" s="13">
        <v>39173</v>
      </c>
      <c r="Y4" s="13">
        <v>39203</v>
      </c>
      <c r="Z4" s="13">
        <v>39234</v>
      </c>
      <c r="AA4" s="13">
        <v>39264</v>
      </c>
      <c r="AB4" s="13">
        <v>39295</v>
      </c>
      <c r="AC4" s="13">
        <v>39326</v>
      </c>
      <c r="AD4" s="13">
        <v>39356</v>
      </c>
      <c r="AE4" s="13">
        <v>39387</v>
      </c>
      <c r="AF4" s="13">
        <v>39417</v>
      </c>
      <c r="AG4" s="13">
        <v>39448</v>
      </c>
      <c r="AH4" s="13">
        <v>39479</v>
      </c>
      <c r="AI4" s="13">
        <v>39508</v>
      </c>
      <c r="AJ4" s="13">
        <v>39539</v>
      </c>
      <c r="AK4" s="13">
        <v>39569</v>
      </c>
      <c r="AL4" s="13">
        <v>39600</v>
      </c>
      <c r="AM4" s="13">
        <v>39630</v>
      </c>
      <c r="AN4" s="13">
        <v>39661</v>
      </c>
      <c r="AO4" s="13">
        <v>39692</v>
      </c>
      <c r="AP4" s="13">
        <v>39722</v>
      </c>
      <c r="AQ4" s="13">
        <v>39753</v>
      </c>
      <c r="AR4" s="13">
        <v>39783</v>
      </c>
      <c r="AS4" s="13">
        <v>39814</v>
      </c>
      <c r="AT4" s="13">
        <v>39845</v>
      </c>
      <c r="AU4" s="13">
        <v>39873</v>
      </c>
      <c r="AV4" s="13">
        <v>39904</v>
      </c>
      <c r="AW4" s="13">
        <v>39934</v>
      </c>
      <c r="AX4" s="13">
        <v>39965</v>
      </c>
      <c r="AY4" s="13">
        <v>39995</v>
      </c>
      <c r="AZ4" s="13">
        <v>40026</v>
      </c>
      <c r="BA4" s="13">
        <v>40057</v>
      </c>
      <c r="BB4" s="13">
        <v>40087</v>
      </c>
      <c r="BC4" s="13">
        <v>40118</v>
      </c>
      <c r="BD4" s="13">
        <v>40148</v>
      </c>
      <c r="BE4" s="13">
        <v>40179</v>
      </c>
      <c r="BF4" s="13">
        <v>40211</v>
      </c>
      <c r="BG4" s="13">
        <v>40239</v>
      </c>
      <c r="BH4" s="13">
        <v>40270</v>
      </c>
      <c r="BI4" s="13">
        <v>40300</v>
      </c>
      <c r="BJ4" s="13">
        <v>40331</v>
      </c>
      <c r="BK4" s="13">
        <v>40361</v>
      </c>
      <c r="BL4" s="14">
        <v>40392</v>
      </c>
      <c r="BM4" s="15">
        <v>40423</v>
      </c>
      <c r="BN4" s="15">
        <v>40453</v>
      </c>
      <c r="BO4" s="15">
        <v>40484</v>
      </c>
      <c r="BP4" s="15">
        <v>40514</v>
      </c>
      <c r="BQ4" s="15">
        <v>40545</v>
      </c>
      <c r="BR4" s="15">
        <v>40576</v>
      </c>
      <c r="BS4" s="15">
        <v>40604</v>
      </c>
      <c r="BT4" s="15">
        <v>40635</v>
      </c>
      <c r="BU4" s="15">
        <v>40665</v>
      </c>
      <c r="BV4" s="15">
        <v>40696</v>
      </c>
      <c r="BW4" s="15">
        <v>40726</v>
      </c>
      <c r="BX4" s="16">
        <v>40757</v>
      </c>
      <c r="BY4" s="16">
        <v>40788</v>
      </c>
      <c r="BZ4" s="15">
        <v>40818</v>
      </c>
      <c r="CA4" s="15">
        <v>40849</v>
      </c>
      <c r="CB4" s="15">
        <v>40879</v>
      </c>
      <c r="CC4" s="15">
        <v>40910</v>
      </c>
      <c r="CD4" s="15">
        <v>40941</v>
      </c>
      <c r="CE4" s="15">
        <v>40970</v>
      </c>
    </row>
    <row r="5" spans="1:83" ht="13.5" thickTop="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20"/>
      <c r="BM5" s="21"/>
      <c r="BN5" s="21"/>
      <c r="BO5" s="21"/>
      <c r="BP5" s="21"/>
      <c r="BQ5" s="21"/>
      <c r="BR5" s="21"/>
      <c r="BS5" s="21"/>
      <c r="BT5" s="21"/>
      <c r="BU5" s="21"/>
      <c r="BV5" s="21"/>
      <c r="BW5" s="21"/>
      <c r="BX5" s="22"/>
      <c r="BY5" s="22"/>
      <c r="BZ5" s="21"/>
      <c r="CA5" s="21"/>
      <c r="CB5" s="21"/>
      <c r="CC5" s="21"/>
      <c r="CD5" s="21"/>
      <c r="CE5" s="21"/>
    </row>
    <row r="6" spans="1:83">
      <c r="A6" s="23" t="s">
        <v>2</v>
      </c>
      <c r="B6" s="24">
        <v>42571.144455566187</v>
      </c>
      <c r="C6" s="24">
        <v>41851.607395671868</v>
      </c>
      <c r="D6" s="24">
        <v>42188.741945614369</v>
      </c>
      <c r="E6" s="24">
        <v>42111.972618529995</v>
      </c>
      <c r="F6" s="24">
        <v>41734.257779400003</v>
      </c>
      <c r="G6" s="24">
        <v>40871.797710600003</v>
      </c>
      <c r="H6" s="24">
        <v>40977.329486450006</v>
      </c>
      <c r="I6" s="24">
        <v>41800.908179030004</v>
      </c>
      <c r="J6" s="24">
        <v>41222.171306355303</v>
      </c>
      <c r="K6" s="24">
        <v>41273.08907647412</v>
      </c>
      <c r="L6" s="24">
        <v>42190.59991537824</v>
      </c>
      <c r="M6" s="24">
        <v>43042.817236590956</v>
      </c>
      <c r="N6" s="24">
        <v>42314.594135459498</v>
      </c>
      <c r="O6" s="24">
        <v>43158.451246943128</v>
      </c>
      <c r="P6" s="24">
        <v>44059.468449999993</v>
      </c>
      <c r="Q6" s="24">
        <v>42890.612630490003</v>
      </c>
      <c r="R6" s="24">
        <v>41713.80743999</v>
      </c>
      <c r="S6" s="24">
        <v>43552.42085894</v>
      </c>
      <c r="T6" s="24">
        <v>44006.654849109997</v>
      </c>
      <c r="U6" s="24">
        <v>42514.731384400002</v>
      </c>
      <c r="V6" s="24">
        <v>44527.243152960014</v>
      </c>
      <c r="W6" s="24">
        <v>46962.517281638131</v>
      </c>
      <c r="X6" s="24">
        <v>50203.508812350665</v>
      </c>
      <c r="Y6" s="24">
        <v>49459.898182760895</v>
      </c>
      <c r="Z6" s="24">
        <v>52222.703292639526</v>
      </c>
      <c r="AA6" s="24">
        <v>51984.912285387334</v>
      </c>
      <c r="AB6" s="24">
        <v>51917.590433451289</v>
      </c>
      <c r="AC6" s="24">
        <v>51739.958883755586</v>
      </c>
      <c r="AD6" s="24">
        <v>52696.235815288404</v>
      </c>
      <c r="AE6" s="24">
        <v>51936.741361140965</v>
      </c>
      <c r="AF6" s="24">
        <v>50880.081462833106</v>
      </c>
      <c r="AG6" s="24">
        <v>52777.887739589722</v>
      </c>
      <c r="AH6" s="24">
        <v>52442.432145248778</v>
      </c>
      <c r="AI6" s="24">
        <v>53859.913842459995</v>
      </c>
      <c r="AJ6" s="24">
        <v>54533.374066876677</v>
      </c>
      <c r="AK6" s="24">
        <v>57775.042620684893</v>
      </c>
      <c r="AL6" s="24">
        <v>57026.476317880006</v>
      </c>
      <c r="AM6" s="24">
        <v>55745.516614830005</v>
      </c>
      <c r="AN6" s="24">
        <v>56573.210358019314</v>
      </c>
      <c r="AO6" s="24">
        <v>55389.13267023379</v>
      </c>
      <c r="AP6" s="24">
        <v>56110.093255929991</v>
      </c>
      <c r="AQ6" s="24">
        <v>53299.818663069993</v>
      </c>
      <c r="AR6" s="24">
        <v>56024.814996770008</v>
      </c>
      <c r="AS6" s="24">
        <v>54838.66530262</v>
      </c>
      <c r="AT6" s="24">
        <v>57298.501787060006</v>
      </c>
      <c r="AU6" s="24">
        <v>57041.970198189993</v>
      </c>
      <c r="AV6" s="24">
        <v>60371.235303750007</v>
      </c>
      <c r="AW6" s="24">
        <v>60457.670723479998</v>
      </c>
      <c r="AX6" s="24">
        <v>63281.817035169996</v>
      </c>
      <c r="AY6" s="24">
        <v>63325.163755879992</v>
      </c>
      <c r="AZ6" s="24">
        <v>63266.137502610007</v>
      </c>
      <c r="BA6" s="24">
        <v>61538.826450289998</v>
      </c>
      <c r="BB6" s="24">
        <v>62379.529240709999</v>
      </c>
      <c r="BC6" s="24">
        <v>63964.816653919988</v>
      </c>
      <c r="BD6" s="24">
        <v>65073.383907620009</v>
      </c>
      <c r="BE6" s="24">
        <f>BE7-BE8</f>
        <v>62411.576945169996</v>
      </c>
      <c r="BF6" s="24">
        <f>BF7-BF8</f>
        <v>63771.532284881985</v>
      </c>
      <c r="BG6" s="24">
        <f>BG7-BG8</f>
        <v>63322.410581625998</v>
      </c>
      <c r="BH6" s="25">
        <v>63868.9</v>
      </c>
      <c r="BI6" s="25">
        <v>66520.600000000006</v>
      </c>
      <c r="BJ6" s="26">
        <f>BJ7-BJ8+0.1</f>
        <v>65004.538183921984</v>
      </c>
      <c r="BK6" s="25">
        <v>65172.3</v>
      </c>
      <c r="BL6" s="27">
        <f>BL7-BL8+0</f>
        <v>66097.761967860206</v>
      </c>
      <c r="BM6" s="28">
        <f>BM7-BM8-0.1</f>
        <v>69199.751788535985</v>
      </c>
      <c r="BN6" s="28">
        <f>BN7-BN8-0</f>
        <v>68611.074750448985</v>
      </c>
      <c r="BO6" s="28">
        <f>BO7-BO8-0</f>
        <v>70938.532290907999</v>
      </c>
      <c r="BP6" s="28">
        <f>BP7-BP8-0</f>
        <v>73899.208608499001</v>
      </c>
      <c r="BQ6" s="28">
        <f>BQ7-BQ8-0</f>
        <v>70637.30106524429</v>
      </c>
      <c r="BR6" s="28">
        <f>BR7-BR8+0.1</f>
        <v>70595.931174596364</v>
      </c>
      <c r="BS6" s="28">
        <f t="shared" ref="BS6:CE6" si="0">BS7-BS8+0</f>
        <v>72345.527018682536</v>
      </c>
      <c r="BT6" s="28">
        <f t="shared" si="0"/>
        <v>71681.81323800754</v>
      </c>
      <c r="BU6" s="28">
        <f t="shared" si="0"/>
        <v>73232.695091725094</v>
      </c>
      <c r="BV6" s="28">
        <f t="shared" si="0"/>
        <v>76240.298493499984</v>
      </c>
      <c r="BW6" s="28">
        <f t="shared" si="0"/>
        <v>75456.095689029447</v>
      </c>
      <c r="BX6" s="29">
        <f t="shared" si="0"/>
        <v>75861.597652563214</v>
      </c>
      <c r="BY6" s="29">
        <f t="shared" si="0"/>
        <v>74983.489013590006</v>
      </c>
      <c r="BZ6" s="28">
        <f t="shared" si="0"/>
        <v>77491.220246501456</v>
      </c>
      <c r="CA6" s="28">
        <f t="shared" si="0"/>
        <v>73859.967845924883</v>
      </c>
      <c r="CB6" s="28">
        <f t="shared" si="0"/>
        <v>76431.956678228002</v>
      </c>
      <c r="CC6" s="28">
        <f t="shared" si="0"/>
        <v>76360.007137719163</v>
      </c>
      <c r="CD6" s="28">
        <f t="shared" si="0"/>
        <v>76295.390631903574</v>
      </c>
      <c r="CE6" s="28">
        <f t="shared" si="0"/>
        <v>75766.085663802965</v>
      </c>
    </row>
    <row r="7" spans="1:83">
      <c r="A7" s="30" t="s">
        <v>3</v>
      </c>
      <c r="B7" s="31">
        <v>42734.402194819995</v>
      </c>
      <c r="C7" s="31">
        <v>42004.728610359998</v>
      </c>
      <c r="D7" s="31">
        <v>42305.531905000003</v>
      </c>
      <c r="E7" s="31">
        <v>42210.450064999997</v>
      </c>
      <c r="F7" s="31">
        <v>41864.719447000003</v>
      </c>
      <c r="G7" s="31">
        <v>41020.556356990004</v>
      </c>
      <c r="H7" s="31">
        <v>41116.462303060005</v>
      </c>
      <c r="I7" s="31">
        <v>41948.338090090001</v>
      </c>
      <c r="J7" s="31">
        <v>41383.771095800003</v>
      </c>
      <c r="K7" s="31">
        <v>41420.813471190013</v>
      </c>
      <c r="L7" s="31">
        <v>42315.226448499998</v>
      </c>
      <c r="M7" s="31">
        <v>43196.617955959999</v>
      </c>
      <c r="N7" s="31">
        <v>42458.605535870003</v>
      </c>
      <c r="O7" s="31">
        <v>43305.940323900009</v>
      </c>
      <c r="P7" s="31">
        <v>44191.442256469993</v>
      </c>
      <c r="Q7" s="31">
        <v>43015.203395700002</v>
      </c>
      <c r="R7" s="31">
        <v>41841.246303269996</v>
      </c>
      <c r="S7" s="31">
        <v>43684.639424640001</v>
      </c>
      <c r="T7" s="31">
        <v>44127.060229629999</v>
      </c>
      <c r="U7" s="31">
        <v>42647.411511830003</v>
      </c>
      <c r="V7" s="31">
        <v>44716.321281690012</v>
      </c>
      <c r="W7" s="31">
        <v>47337.468096709999</v>
      </c>
      <c r="X7" s="31">
        <v>50735.679903799995</v>
      </c>
      <c r="Y7" s="31">
        <v>49991.801380099991</v>
      </c>
      <c r="Z7" s="31">
        <v>52772.131991139991</v>
      </c>
      <c r="AA7" s="31">
        <v>52677.649088359998</v>
      </c>
      <c r="AB7" s="31">
        <v>52754.136168080004</v>
      </c>
      <c r="AC7" s="31">
        <v>52270.816722549993</v>
      </c>
      <c r="AD7" s="31">
        <v>52977.310547980007</v>
      </c>
      <c r="AE7" s="31">
        <v>52066.68802057</v>
      </c>
      <c r="AF7" s="31">
        <v>51088.509826190006</v>
      </c>
      <c r="AG7" s="31">
        <v>53010.170967900005</v>
      </c>
      <c r="AH7" s="31">
        <v>52674.886289880007</v>
      </c>
      <c r="AI7" s="31">
        <v>54005.532606329994</v>
      </c>
      <c r="AJ7" s="31">
        <v>54767.746748029997</v>
      </c>
      <c r="AK7" s="31">
        <v>57872.224713399984</v>
      </c>
      <c r="AL7" s="31">
        <v>57059.018098660003</v>
      </c>
      <c r="AM7" s="31">
        <v>55777.739124890002</v>
      </c>
      <c r="AN7" s="31">
        <v>56655.512563800003</v>
      </c>
      <c r="AO7" s="31">
        <v>55471.660758609985</v>
      </c>
      <c r="AP7" s="31">
        <v>56141.671622189991</v>
      </c>
      <c r="AQ7" s="31">
        <v>53332.942929649995</v>
      </c>
      <c r="AR7" s="31">
        <v>56060.428677010008</v>
      </c>
      <c r="AS7" s="31">
        <v>54873.249507569999</v>
      </c>
      <c r="AT7" s="31">
        <v>57333.602450470004</v>
      </c>
      <c r="AU7" s="31">
        <v>57057.358636789992</v>
      </c>
      <c r="AV7" s="31">
        <v>60386.635799480006</v>
      </c>
      <c r="AW7" s="31">
        <v>60473.078426159998</v>
      </c>
      <c r="AX7" s="31">
        <v>63300.929485559995</v>
      </c>
      <c r="AY7" s="31">
        <v>63343.687587159991</v>
      </c>
      <c r="AZ7" s="31">
        <v>66999.549228820004</v>
      </c>
      <c r="BA7" s="31">
        <v>65555.318316649995</v>
      </c>
      <c r="BB7" s="31">
        <v>66395.23764331</v>
      </c>
      <c r="BC7" s="31">
        <v>67980.287783629989</v>
      </c>
      <c r="BD7" s="31">
        <v>69135.940081140012</v>
      </c>
      <c r="BE7" s="31">
        <f>[1]Sheet1!$B$6/1000000</f>
        <v>66490.211759629994</v>
      </c>
      <c r="BF7" s="31">
        <f>[2]Sheet1!$B$6/1000000</f>
        <v>67832.555921989988</v>
      </c>
      <c r="BG7" s="31">
        <f>[3]Sheet1!$B$6/1000000</f>
        <v>67413.117273240001</v>
      </c>
      <c r="BH7" s="32">
        <v>67927.199999999997</v>
      </c>
      <c r="BI7" s="32">
        <v>70582.8</v>
      </c>
      <c r="BJ7" s="33">
        <f>[4]Sheet1!$B$6/1000000</f>
        <v>69064.666247609988</v>
      </c>
      <c r="BK7" s="32">
        <v>69275.399999999994</v>
      </c>
      <c r="BL7" s="34">
        <f>[5]Sheet1!$B$6/1000000</f>
        <v>70223.888300470004</v>
      </c>
      <c r="BM7" s="35">
        <f>[6]Sheet1!$B$6/1000000</f>
        <v>73295.536027419992</v>
      </c>
      <c r="BN7" s="35">
        <f>[7]Sheet1!$B$6/1000000</f>
        <v>72731.651295579984</v>
      </c>
      <c r="BO7" s="35">
        <f>[8]Sheet1!$B$6/1000000</f>
        <v>75060.503535290001</v>
      </c>
      <c r="BP7" s="35">
        <f>[9]Sheet1!$B$6/1000000</f>
        <v>78030.540284699993</v>
      </c>
      <c r="BQ7" s="35">
        <f>[10]Sheet1!$B$6/1000000</f>
        <v>74767.349980610015</v>
      </c>
      <c r="BR7" s="35">
        <f>[11]Sheet1!$B$6/1000000</f>
        <v>74745.169655379999</v>
      </c>
      <c r="BS7" s="35">
        <f>[12]Sheet1!$B$6/1000000</f>
        <v>76484.109001290009</v>
      </c>
      <c r="BT7" s="35">
        <f>[13]Sheet1!$B$6/1000000</f>
        <v>75815.300654070001</v>
      </c>
      <c r="BU7" s="35">
        <f>[14]Sheet1!$B$6/1000000</f>
        <v>77375.321485009976</v>
      </c>
      <c r="BV7" s="35">
        <f>[15]Sheet1!$B$6/1000000</f>
        <v>80413.867356769988</v>
      </c>
      <c r="BW7" s="35">
        <f>[16]Sheet1!$B$6/1000000</f>
        <v>79204.171243720004</v>
      </c>
      <c r="BX7" s="36">
        <f>[17]Sheet1!$B$6/1000000</f>
        <v>79653.778049569999</v>
      </c>
      <c r="BY7" s="36">
        <f>[18]Sheet1!$B$6/1000000</f>
        <v>78858.221223010012</v>
      </c>
      <c r="BZ7" s="35">
        <f>[19]Sheet1!$B$6/1000000</f>
        <v>81393.101399189996</v>
      </c>
      <c r="CA7" s="35">
        <f>[20]Sheet1!$B$6/1000000</f>
        <v>77794.09947582001</v>
      </c>
      <c r="CB7" s="35">
        <f>[21]Sheet1!$B$6/1000000</f>
        <v>80218.383502659999</v>
      </c>
      <c r="CC7" s="35">
        <f>[22]Sheet1!$B$6/1000000</f>
        <v>80160.386635749994</v>
      </c>
      <c r="CD7" s="35">
        <f>[23]Sheet1!$B$6/1000000</f>
        <v>80067.607654240011</v>
      </c>
      <c r="CE7" s="35">
        <f>[24]Sheet1!$B$6/1000000</f>
        <v>79531.427218540004</v>
      </c>
    </row>
    <row r="8" spans="1:83">
      <c r="A8" s="30" t="s">
        <v>4</v>
      </c>
      <c r="B8" s="31">
        <v>163.25773925381137</v>
      </c>
      <c r="C8" s="31">
        <v>153.12121468812688</v>
      </c>
      <c r="D8" s="31">
        <v>116.78995938563693</v>
      </c>
      <c r="E8" s="31">
        <v>98.477446470000004</v>
      </c>
      <c r="F8" s="31">
        <v>130.4616676</v>
      </c>
      <c r="G8" s="31">
        <v>148.75864639</v>
      </c>
      <c r="H8" s="31">
        <v>139.13281661000002</v>
      </c>
      <c r="I8" s="31">
        <v>147.42991105999999</v>
      </c>
      <c r="J8" s="31">
        <v>161.59978944469671</v>
      </c>
      <c r="K8" s="31">
        <v>147.72439471589607</v>
      </c>
      <c r="L8" s="31">
        <v>124.62653312175792</v>
      </c>
      <c r="M8" s="31">
        <v>153.80071936904579</v>
      </c>
      <c r="N8" s="31">
        <v>144.01140041050343</v>
      </c>
      <c r="O8" s="31">
        <v>147.489076956882</v>
      </c>
      <c r="P8" s="31">
        <v>131.97380647</v>
      </c>
      <c r="Q8" s="31">
        <v>124.59076520999999</v>
      </c>
      <c r="R8" s="31">
        <v>127.43886327999999</v>
      </c>
      <c r="S8" s="31">
        <v>132.2185657</v>
      </c>
      <c r="T8" s="31">
        <v>120.40538051999999</v>
      </c>
      <c r="U8" s="31">
        <v>132.68012743</v>
      </c>
      <c r="V8" s="31">
        <v>189.07812873</v>
      </c>
      <c r="W8" s="31">
        <v>374.95081507186802</v>
      </c>
      <c r="X8" s="31">
        <v>532.17109144933158</v>
      </c>
      <c r="Y8" s="31">
        <v>531.90319733909303</v>
      </c>
      <c r="Z8" s="31">
        <v>549.42869850046611</v>
      </c>
      <c r="AA8" s="31">
        <v>692.73680297266071</v>
      </c>
      <c r="AB8" s="31">
        <v>836.54573462871235</v>
      </c>
      <c r="AC8" s="31">
        <v>530.85783879440851</v>
      </c>
      <c r="AD8" s="31">
        <v>281.07473269160022</v>
      </c>
      <c r="AE8" s="31">
        <v>129.9466594290335</v>
      </c>
      <c r="AF8" s="31">
        <v>208.42836335689964</v>
      </c>
      <c r="AG8" s="31">
        <v>232.28322831028228</v>
      </c>
      <c r="AH8" s="31">
        <v>232.45414463122782</v>
      </c>
      <c r="AI8" s="31">
        <v>145.61876387000001</v>
      </c>
      <c r="AJ8" s="31">
        <v>234.37268115331662</v>
      </c>
      <c r="AK8" s="31">
        <v>97.182092715093333</v>
      </c>
      <c r="AL8" s="31">
        <v>32.541780780000003</v>
      </c>
      <c r="AM8" s="31">
        <v>32.222510060000005</v>
      </c>
      <c r="AN8" s="31">
        <v>82.302205780686478</v>
      </c>
      <c r="AO8" s="31">
        <v>82.528088376192841</v>
      </c>
      <c r="AP8" s="31">
        <v>31.578366259999999</v>
      </c>
      <c r="AQ8" s="31">
        <v>33.124266580000004</v>
      </c>
      <c r="AR8" s="31">
        <v>35.613680240000001</v>
      </c>
      <c r="AS8" s="31">
        <v>34.584204949999993</v>
      </c>
      <c r="AT8" s="31">
        <v>35.100663409999996</v>
      </c>
      <c r="AU8" s="31">
        <v>15.388438599999999</v>
      </c>
      <c r="AV8" s="31">
        <v>15.400495730000001</v>
      </c>
      <c r="AW8" s="31">
        <v>15.40770268</v>
      </c>
      <c r="AX8" s="31">
        <v>19.112450389999999</v>
      </c>
      <c r="AY8" s="31">
        <v>18.52383128</v>
      </c>
      <c r="AZ8" s="31">
        <v>3733.4117262099999</v>
      </c>
      <c r="BA8" s="31">
        <v>4016.4918663600001</v>
      </c>
      <c r="BB8" s="31">
        <v>4015.7084026000002</v>
      </c>
      <c r="BC8" s="31">
        <v>4015.4711297100002</v>
      </c>
      <c r="BD8" s="31">
        <v>4062.5561735199999</v>
      </c>
      <c r="BE8" s="31">
        <f>[1]Sheet1!$B$16/1000000</f>
        <v>4078.6348144600001</v>
      </c>
      <c r="BF8" s="31">
        <f>[2]Sheet1!$B$16/1000000</f>
        <v>4061.023637108</v>
      </c>
      <c r="BG8" s="31">
        <f>[3]Sheet1!$B$16/1000000</f>
        <v>4090.7066916139997</v>
      </c>
      <c r="BH8" s="31">
        <f>[25]Sheet1!$B$16/1000000</f>
        <v>4058.2701603600008</v>
      </c>
      <c r="BI8" s="31">
        <f>[26]Sheet1!$B$16/1000000</f>
        <v>4062.1800670000007</v>
      </c>
      <c r="BJ8" s="31">
        <f>[4]Sheet1!$B$16/1000000</f>
        <v>4060.228063688</v>
      </c>
      <c r="BK8" s="31">
        <f>[27]Sheet1!$B$16/1000000</f>
        <v>4103.2196009859999</v>
      </c>
      <c r="BL8" s="34">
        <f>[5]Sheet1!$B$16/1000000</f>
        <v>4126.1263326098006</v>
      </c>
      <c r="BM8" s="35">
        <f>[6]Sheet1!$B$16/1000000</f>
        <v>4095.684238884</v>
      </c>
      <c r="BN8" s="35">
        <f>[7]Sheet1!$B$16/1000000</f>
        <v>4120.5765451309999</v>
      </c>
      <c r="BO8" s="35">
        <f>[8]Sheet1!$B$16/1000000</f>
        <v>4121.9712443819999</v>
      </c>
      <c r="BP8" s="35">
        <f>[9]Sheet1!$B$16/1000000</f>
        <v>4131.3316762009999</v>
      </c>
      <c r="BQ8" s="35">
        <f>[10]Sheet1!$B$16/1000000</f>
        <v>4130.0489153657199</v>
      </c>
      <c r="BR8" s="35">
        <f>[11]Sheet1!$B$16/1000000</f>
        <v>4149.3384807836401</v>
      </c>
      <c r="BS8" s="35">
        <f>[12]Sheet1!$B$16/1000000</f>
        <v>4138.5819826074803</v>
      </c>
      <c r="BT8" s="35">
        <f>[13]Sheet1!$B$16/1000000</f>
        <v>4133.4874160624604</v>
      </c>
      <c r="BU8" s="35">
        <f>[14]Sheet1!$B$16/1000000</f>
        <v>4142.6263932848806</v>
      </c>
      <c r="BV8" s="35">
        <f>[15]Sheet1!$B$16/1000000</f>
        <v>4173.5688632700003</v>
      </c>
      <c r="BW8" s="35">
        <f>[16]Sheet1!$B$16/1000000</f>
        <v>3748.0755546905598</v>
      </c>
      <c r="BX8" s="36">
        <f>[17]Sheet1!$B$16/1000000</f>
        <v>3792.1803970067804</v>
      </c>
      <c r="BY8" s="36">
        <f>[18]Sheet1!$B$16/1000000</f>
        <v>3874.7322094199999</v>
      </c>
      <c r="BZ8" s="35">
        <f>[19]Sheet1!$B$16/1000000</f>
        <v>3901.8811526885402</v>
      </c>
      <c r="CA8" s="35">
        <f>[20]Sheet1!$B$16/1000000</f>
        <v>3934.1316298951274</v>
      </c>
      <c r="CB8" s="35">
        <f>[21]Sheet1!$B$16/1000000</f>
        <v>3786.4268244319996</v>
      </c>
      <c r="CC8" s="35">
        <f>[22]Sheet1!$B$16/1000000</f>
        <v>3800.3794980308307</v>
      </c>
      <c r="CD8" s="35">
        <f>[23]Sheet1!$B$16/1000000</f>
        <v>3772.217022336436</v>
      </c>
      <c r="CE8" s="35">
        <f>[24]Sheet1!$B$16/1000000</f>
        <v>3765.3415547370405</v>
      </c>
    </row>
    <row r="9" spans="1:83">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9"/>
      <c r="BM9" s="40"/>
      <c r="BN9" s="40"/>
      <c r="BO9" s="40"/>
      <c r="BP9" s="40"/>
      <c r="BQ9" s="40"/>
      <c r="BR9" s="40"/>
      <c r="BS9" s="40"/>
      <c r="BT9" s="40"/>
      <c r="BU9" s="40"/>
      <c r="BV9" s="40"/>
      <c r="BW9" s="40"/>
      <c r="BX9" s="41"/>
      <c r="BY9" s="41"/>
      <c r="BZ9" s="40"/>
      <c r="CA9" s="40"/>
      <c r="CB9" s="40"/>
      <c r="CC9" s="40"/>
      <c r="CD9" s="40"/>
      <c r="CE9" s="40"/>
    </row>
    <row r="10" spans="1:83">
      <c r="A10" s="23" t="s">
        <v>5</v>
      </c>
      <c r="B10" s="24">
        <v>1937.92721895</v>
      </c>
      <c r="C10" s="24">
        <v>1971.0899131499998</v>
      </c>
      <c r="D10" s="24">
        <v>2079.4399555100003</v>
      </c>
      <c r="E10" s="24">
        <v>2054.8524937400002</v>
      </c>
      <c r="F10" s="24">
        <v>1956.2275768700001</v>
      </c>
      <c r="G10" s="24">
        <v>1945.7433580600002</v>
      </c>
      <c r="H10" s="24">
        <v>2032.0941253300002</v>
      </c>
      <c r="I10" s="24">
        <v>1992.8131400999998</v>
      </c>
      <c r="J10" s="24">
        <v>1919.4996425499999</v>
      </c>
      <c r="K10" s="24">
        <v>1800.6261233799999</v>
      </c>
      <c r="L10" s="24">
        <v>1799.1605421700001</v>
      </c>
      <c r="M10" s="24">
        <v>1815.6044705600002</v>
      </c>
      <c r="N10" s="24">
        <v>1838.4978778599998</v>
      </c>
      <c r="O10" s="24">
        <v>1702.3000757499999</v>
      </c>
      <c r="P10" s="24">
        <v>2152.2424265999998</v>
      </c>
      <c r="Q10" s="24">
        <v>1713.8486666800002</v>
      </c>
      <c r="R10" s="24">
        <v>1593.9671089999999</v>
      </c>
      <c r="S10" s="24">
        <v>1586.1636608599997</v>
      </c>
      <c r="T10" s="24">
        <v>1568.7612425899999</v>
      </c>
      <c r="U10" s="24">
        <v>1621.5563716499998</v>
      </c>
      <c r="V10" s="24">
        <v>1461.98965036</v>
      </c>
      <c r="W10" s="24">
        <v>1472.9049716400002</v>
      </c>
      <c r="X10" s="24">
        <v>1385.2509664900003</v>
      </c>
      <c r="Y10" s="24">
        <v>1378.54285433</v>
      </c>
      <c r="Z10" s="24">
        <v>1713.9580257100001</v>
      </c>
      <c r="AA10" s="24">
        <v>1248.7639751599997</v>
      </c>
      <c r="AB10" s="24">
        <v>1290.1108372299998</v>
      </c>
      <c r="AC10" s="24">
        <v>1335.75718693</v>
      </c>
      <c r="AD10" s="24">
        <v>1175.0591867199998</v>
      </c>
      <c r="AE10" s="24">
        <v>1194.3967292899999</v>
      </c>
      <c r="AF10" s="24">
        <v>1082.5591849699999</v>
      </c>
      <c r="AG10" s="24">
        <v>1070.10801956</v>
      </c>
      <c r="AH10" s="24">
        <v>1061.29794115</v>
      </c>
      <c r="AI10" s="24">
        <v>954.30657718000009</v>
      </c>
      <c r="AJ10" s="24">
        <v>955.85826349000013</v>
      </c>
      <c r="AK10" s="24">
        <v>1067.5168325</v>
      </c>
      <c r="AL10" s="24">
        <v>986.21450560000005</v>
      </c>
      <c r="AM10" s="24">
        <v>814.87813521999988</v>
      </c>
      <c r="AN10" s="24">
        <v>870.19051222999997</v>
      </c>
      <c r="AO10" s="24">
        <v>4225.09699172</v>
      </c>
      <c r="AP10" s="24">
        <v>3413.6544322199998</v>
      </c>
      <c r="AQ10" s="24">
        <v>1961.3166107100001</v>
      </c>
      <c r="AR10" s="24">
        <v>1013.50760065</v>
      </c>
      <c r="AS10" s="24">
        <v>798.33496473000002</v>
      </c>
      <c r="AT10" s="24">
        <v>777.77149932000009</v>
      </c>
      <c r="AU10" s="24">
        <v>499.93133689999996</v>
      </c>
      <c r="AV10" s="24">
        <v>489.15542199999999</v>
      </c>
      <c r="AW10" s="24">
        <v>509.01260893</v>
      </c>
      <c r="AX10" s="24">
        <v>522.40941693999991</v>
      </c>
      <c r="AY10" s="24">
        <v>485.89227835000003</v>
      </c>
      <c r="AZ10" s="24">
        <v>477.65858450000007</v>
      </c>
      <c r="BA10" s="24">
        <v>414.28493026000001</v>
      </c>
      <c r="BB10" s="24">
        <v>383.41648784000006</v>
      </c>
      <c r="BC10" s="24">
        <v>400.61933239000007</v>
      </c>
      <c r="BD10" s="24">
        <v>1427.4145814799999</v>
      </c>
      <c r="BE10" s="24">
        <f>[1]Sheet1!$B$23/1000000</f>
        <v>416.39877228</v>
      </c>
      <c r="BF10" s="24">
        <f>[2]Sheet1!$B$23/1000000</f>
        <v>398.98351688000008</v>
      </c>
      <c r="BG10" s="24">
        <f>[3]Sheet1!$B$23/1000000</f>
        <v>464.59303089999997</v>
      </c>
      <c r="BH10" s="24">
        <f>[25]Sheet1!$B$23/1000000</f>
        <v>369.60301450999998</v>
      </c>
      <c r="BI10" s="24">
        <f>[26]Sheet1!$B$23/1000000</f>
        <v>408.48481404999995</v>
      </c>
      <c r="BJ10" s="24">
        <f>[4]Sheet1!$B$23/1000000</f>
        <v>446.91974402</v>
      </c>
      <c r="BK10" s="24">
        <f>[27]Sheet1!$B$23/1000000</f>
        <v>443.41632076000008</v>
      </c>
      <c r="BL10" s="27">
        <f>[5]Sheet1!$B$23/1000000</f>
        <v>375.32156171000003</v>
      </c>
      <c r="BM10" s="28">
        <f>[6]Sheet1!$B$23/1000000</f>
        <v>729.0334312199999</v>
      </c>
      <c r="BN10" s="28">
        <f>[7]Sheet1!$B$23/1000000</f>
        <v>725.01450312999987</v>
      </c>
      <c r="BO10" s="28">
        <f>[8]Sheet1!$B$23/1000000</f>
        <v>1098.9094759899999</v>
      </c>
      <c r="BP10" s="28">
        <f>[9]Sheet1!$B$23/1000000</f>
        <v>992.11887309000008</v>
      </c>
      <c r="BQ10" s="28">
        <f>[10]Sheet1!$B$23/1000000</f>
        <v>1201.4398751599999</v>
      </c>
      <c r="BR10" s="28">
        <f>[11]Sheet1!$B$23/1000000</f>
        <v>986.17518556999994</v>
      </c>
      <c r="BS10" s="28">
        <f>[12]Sheet1!$B$23/1000000</f>
        <v>242.02596111</v>
      </c>
      <c r="BT10" s="28">
        <f>[13]Sheet1!$B$23/1000000</f>
        <v>265.07175251000001</v>
      </c>
      <c r="BU10" s="28">
        <f>[14]Sheet1!$B$23/1000000</f>
        <v>629.2786777099999</v>
      </c>
      <c r="BV10" s="28">
        <f>[15]Sheet1!$B$23/1000000</f>
        <v>232.09688796999998</v>
      </c>
      <c r="BW10" s="28">
        <f>[16]Sheet1!$B$23/1000000</f>
        <v>1772.4827175299999</v>
      </c>
      <c r="BX10" s="29">
        <f>[17]Sheet1!$B$23/1000000</f>
        <v>1112.8450620199999</v>
      </c>
      <c r="BY10" s="29">
        <f>[18]Sheet1!$B$23/1000000</f>
        <v>719.98976842000013</v>
      </c>
      <c r="BZ10" s="28">
        <f>[19]Sheet1!$B$23/1000000</f>
        <v>954.99927036999998</v>
      </c>
      <c r="CA10" s="28">
        <f>[20]Sheet1!$B$23/1000000</f>
        <v>1127.92354501</v>
      </c>
      <c r="CB10" s="28">
        <f>[21]Sheet1!$B$23/1000000</f>
        <v>1138.33659691</v>
      </c>
      <c r="CC10" s="28">
        <f>[22]Sheet1!$B$23/1000000</f>
        <v>1211.1530704199999</v>
      </c>
      <c r="CD10" s="28">
        <f>[23]Sheet1!$B$23/1000000</f>
        <v>1131.4411226500001</v>
      </c>
      <c r="CE10" s="28">
        <f>[24]Sheet1!$B$23/1000000</f>
        <v>1179.4819348599999</v>
      </c>
    </row>
    <row r="11" spans="1:83">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9"/>
      <c r="BM11" s="40"/>
      <c r="BN11" s="40"/>
      <c r="BO11" s="40"/>
      <c r="BP11" s="40"/>
      <c r="BQ11" s="40"/>
      <c r="BR11" s="40"/>
      <c r="BS11" s="40"/>
      <c r="BT11" s="40"/>
      <c r="BU11" s="40"/>
      <c r="BV11" s="40"/>
      <c r="BW11" s="40"/>
      <c r="BX11" s="41"/>
      <c r="BY11" s="41"/>
      <c r="BZ11" s="40"/>
      <c r="CA11" s="40"/>
      <c r="CB11" s="40"/>
      <c r="CC11" s="40"/>
      <c r="CD11" s="40"/>
      <c r="CE11" s="40"/>
    </row>
    <row r="12" spans="1:83">
      <c r="A12" s="23" t="s">
        <v>6</v>
      </c>
      <c r="B12" s="24">
        <v>137.61651316999996</v>
      </c>
      <c r="C12" s="24">
        <v>182.07427804999998</v>
      </c>
      <c r="D12" s="24">
        <v>875.74159722000059</v>
      </c>
      <c r="E12" s="24">
        <v>130.61343051158701</v>
      </c>
      <c r="F12" s="24">
        <v>150.45930010021766</v>
      </c>
      <c r="G12" s="24">
        <v>1061.878690144064</v>
      </c>
      <c r="H12" s="24">
        <v>1740.974298289982</v>
      </c>
      <c r="I12" s="24">
        <v>-781.42902217000028</v>
      </c>
      <c r="J12" s="24">
        <v>49.674508179999975</v>
      </c>
      <c r="K12" s="24">
        <v>414.28938174954283</v>
      </c>
      <c r="L12" s="24">
        <v>397.31464183693151</v>
      </c>
      <c r="M12" s="24">
        <v>86.139148865974221</v>
      </c>
      <c r="N12" s="24">
        <v>1011.1591962167631</v>
      </c>
      <c r="O12" s="24">
        <v>989.22196128421638</v>
      </c>
      <c r="P12" s="24">
        <v>831.73914558729939</v>
      </c>
      <c r="Q12" s="24">
        <v>2929.6765464684559</v>
      </c>
      <c r="R12" s="24">
        <v>1990.7519287600003</v>
      </c>
      <c r="S12" s="24">
        <v>1657.98494069</v>
      </c>
      <c r="T12" s="24">
        <v>6116.0944861600001</v>
      </c>
      <c r="U12" s="24">
        <v>3397.9592320800007</v>
      </c>
      <c r="V12" s="24">
        <v>2285.5882701099999</v>
      </c>
      <c r="W12" s="24">
        <v>1332.3662863500003</v>
      </c>
      <c r="X12" s="24">
        <v>406.32444635436559</v>
      </c>
      <c r="Y12" s="24">
        <v>434.36413435877353</v>
      </c>
      <c r="Z12" s="24">
        <v>-1417.3229834074293</v>
      </c>
      <c r="AA12" s="24">
        <v>-1868.3682066236115</v>
      </c>
      <c r="AB12" s="24">
        <v>-1595.9946065970221</v>
      </c>
      <c r="AC12" s="24">
        <v>-179.43706454390508</v>
      </c>
      <c r="AD12" s="24">
        <v>-1254.6054790399996</v>
      </c>
      <c r="AE12" s="24">
        <v>-1621.2056028500003</v>
      </c>
      <c r="AF12" s="24">
        <v>-270.16969461999997</v>
      </c>
      <c r="AG12" s="24">
        <v>-2687.5782815000002</v>
      </c>
      <c r="AH12" s="24">
        <v>-2286.4940175600004</v>
      </c>
      <c r="AI12" s="24">
        <v>-278.0489811299999</v>
      </c>
      <c r="AJ12" s="24">
        <v>-1026.6441904600001</v>
      </c>
      <c r="AK12" s="24">
        <v>-3017.7333758599998</v>
      </c>
      <c r="AL12" s="24">
        <v>-4361.6002268299999</v>
      </c>
      <c r="AM12" s="24">
        <v>-5446.8441411800013</v>
      </c>
      <c r="AN12" s="24">
        <v>-3702.731389810001</v>
      </c>
      <c r="AO12" s="24">
        <v>-7082.7227626499998</v>
      </c>
      <c r="AP12" s="24">
        <v>-7651.2562251499994</v>
      </c>
      <c r="AQ12" s="24">
        <v>-6100.3349579699998</v>
      </c>
      <c r="AR12" s="24">
        <v>-3797.31203508</v>
      </c>
      <c r="AS12" s="24">
        <v>-4644.3887440499993</v>
      </c>
      <c r="AT12" s="24">
        <v>-4960.472442799999</v>
      </c>
      <c r="AU12" s="24">
        <v>-6398.300577869999</v>
      </c>
      <c r="AV12" s="24">
        <v>-8227.7870837499995</v>
      </c>
      <c r="AW12" s="24">
        <v>-7999.7486711599986</v>
      </c>
      <c r="AX12" s="24">
        <v>-10174.633084230001</v>
      </c>
      <c r="AY12" s="24">
        <v>-10113.783953670001</v>
      </c>
      <c r="AZ12" s="24">
        <v>-10143.78037599</v>
      </c>
      <c r="BA12" s="24">
        <v>-8711.323135810002</v>
      </c>
      <c r="BB12" s="24">
        <v>-11518.944444010001</v>
      </c>
      <c r="BC12" s="24">
        <v>-14473.848227699998</v>
      </c>
      <c r="BD12" s="24">
        <v>-10288.75051043</v>
      </c>
      <c r="BE12" s="24">
        <f>BE13-BE14</f>
        <v>-12018.741572530002</v>
      </c>
      <c r="BF12" s="24">
        <f>BF13-BF14</f>
        <v>-11049.68416341</v>
      </c>
      <c r="BG12" s="24">
        <f>BG13-BG14</f>
        <v>-6483.7319301100006</v>
      </c>
      <c r="BH12" s="24">
        <f>BH13-BH14</f>
        <v>-9067.3182552400012</v>
      </c>
      <c r="BI12" s="24">
        <f>BI13-BI14</f>
        <v>-9086.4819011100026</v>
      </c>
      <c r="BJ12" s="24">
        <f>BJ13-BJ14-0.1</f>
        <v>-8506.6078522900007</v>
      </c>
      <c r="BK12" s="24">
        <f>BK13-BK14-0.1</f>
        <v>-8571.2443915700023</v>
      </c>
      <c r="BL12" s="27">
        <f>BL13-BL14+0.1</f>
        <v>-9294.9545227500021</v>
      </c>
      <c r="BM12" s="28">
        <f t="shared" ref="BM12:BR12" si="1">BM13-BM14+0</f>
        <v>-6602.0677172900014</v>
      </c>
      <c r="BN12" s="28">
        <f t="shared" si="1"/>
        <v>-3812.038270649999</v>
      </c>
      <c r="BO12" s="28">
        <f t="shared" si="1"/>
        <v>-5607.745996040002</v>
      </c>
      <c r="BP12" s="28">
        <f t="shared" si="1"/>
        <v>-4188.1409011100022</v>
      </c>
      <c r="BQ12" s="28">
        <f t="shared" si="1"/>
        <v>-2666.0262142299998</v>
      </c>
      <c r="BR12" s="28">
        <f t="shared" si="1"/>
        <v>-1946.8404187900005</v>
      </c>
      <c r="BS12" s="28">
        <f>BS13-BS14-0.1</f>
        <v>-5236.523141280004</v>
      </c>
      <c r="BT12" s="28">
        <f>BT13-BT14-0</f>
        <v>-3609.6806741700011</v>
      </c>
      <c r="BU12" s="28">
        <f>BU13-BU14-0.1</f>
        <v>-5299.7171268000011</v>
      </c>
      <c r="BV12" s="28">
        <f>BV13-BV14-0.1</f>
        <v>-4414.9378118300028</v>
      </c>
      <c r="BW12" s="28">
        <f>BW13-BW14-0</f>
        <v>-5434.7498776299999</v>
      </c>
      <c r="BX12" s="29">
        <f>BX13-BX14-0.1</f>
        <v>-2547.8153658800006</v>
      </c>
      <c r="BY12" s="29">
        <f>BY13-BY14-0</f>
        <v>-4690.5627812399998</v>
      </c>
      <c r="BZ12" s="28">
        <f>BZ13-BZ14-0</f>
        <v>-5332.8224758900033</v>
      </c>
      <c r="CA12" s="28">
        <f>CA13-CA14+0.1</f>
        <v>-3553.9758235900013</v>
      </c>
      <c r="CB12" s="28">
        <f>CB13-CB14</f>
        <v>-2084.8956575300017</v>
      </c>
      <c r="CC12" s="28">
        <f>CC13-CC14</f>
        <v>-4225.448602360002</v>
      </c>
      <c r="CD12" s="28">
        <f>CD13-CD14</f>
        <v>-2847.4170559200011</v>
      </c>
      <c r="CE12" s="28">
        <f>CE13-CE14</f>
        <v>-3544.1802078499986</v>
      </c>
    </row>
    <row r="13" spans="1:83">
      <c r="A13" s="30" t="s">
        <v>7</v>
      </c>
      <c r="B13" s="31">
        <v>3139.7837468000002</v>
      </c>
      <c r="C13" s="31">
        <v>3149.0434709599999</v>
      </c>
      <c r="D13" s="31">
        <v>3926.9969890000002</v>
      </c>
      <c r="E13" s="31">
        <v>3357.7397620000002</v>
      </c>
      <c r="F13" s="31">
        <v>3506.2406059999998</v>
      </c>
      <c r="G13" s="31">
        <v>3741.4083063100006</v>
      </c>
      <c r="H13" s="31">
        <v>3714.4383963599998</v>
      </c>
      <c r="I13" s="31">
        <v>2962.8244133199996</v>
      </c>
      <c r="J13" s="31">
        <v>2920.7911617899999</v>
      </c>
      <c r="K13" s="31">
        <v>2548.2432263199998</v>
      </c>
      <c r="L13" s="31">
        <v>2590.48661219</v>
      </c>
      <c r="M13" s="31">
        <v>2388.65412565</v>
      </c>
      <c r="N13" s="31">
        <v>3869.0006903200001</v>
      </c>
      <c r="O13" s="31">
        <v>3892.0086872500001</v>
      </c>
      <c r="P13" s="31">
        <v>3580.0474200200001</v>
      </c>
      <c r="Q13" s="31">
        <v>5586.6660331399989</v>
      </c>
      <c r="R13" s="31">
        <v>3210.9164091500002</v>
      </c>
      <c r="S13" s="31">
        <v>2954.68904002</v>
      </c>
      <c r="T13" s="31">
        <v>6974.3828028999997</v>
      </c>
      <c r="U13" s="31">
        <v>4292.6100814600004</v>
      </c>
      <c r="V13" s="31">
        <v>3109.69503725</v>
      </c>
      <c r="W13" s="31">
        <v>2849.1859103500001</v>
      </c>
      <c r="X13" s="31">
        <v>1733.8511374500001</v>
      </c>
      <c r="Y13" s="31">
        <v>1826.23511194</v>
      </c>
      <c r="Z13" s="31">
        <v>633.2518045700001</v>
      </c>
      <c r="AA13" s="31">
        <v>1286.20747979</v>
      </c>
      <c r="AB13" s="31">
        <v>1550.8804501599998</v>
      </c>
      <c r="AC13" s="31">
        <v>1850.1954213699998</v>
      </c>
      <c r="AD13" s="31">
        <v>1569.38829328</v>
      </c>
      <c r="AE13" s="31">
        <v>1529.0761675699998</v>
      </c>
      <c r="AF13" s="31">
        <v>1308.74897704</v>
      </c>
      <c r="AG13" s="31">
        <v>1012.5843400399999</v>
      </c>
      <c r="AH13" s="31">
        <v>882.92728181999996</v>
      </c>
      <c r="AI13" s="31">
        <v>855.38795714000003</v>
      </c>
      <c r="AJ13" s="31">
        <v>838.76290877999998</v>
      </c>
      <c r="AK13" s="31">
        <v>817.47247835999997</v>
      </c>
      <c r="AL13" s="31">
        <v>616.17876804999992</v>
      </c>
      <c r="AM13" s="31">
        <v>395.88312454999999</v>
      </c>
      <c r="AN13" s="31">
        <v>2031.97006384</v>
      </c>
      <c r="AO13" s="31">
        <v>600.42965772000002</v>
      </c>
      <c r="AP13" s="31">
        <v>374.11609035000004</v>
      </c>
      <c r="AQ13" s="31">
        <v>355.45261106999999</v>
      </c>
      <c r="AR13" s="31">
        <v>1552.9325320599999</v>
      </c>
      <c r="AS13" s="31">
        <v>1570.8713717200001</v>
      </c>
      <c r="AT13" s="31">
        <v>1545.10323047</v>
      </c>
      <c r="AU13" s="31">
        <v>448.85450838999998</v>
      </c>
      <c r="AV13" s="31">
        <v>448.56171295000001</v>
      </c>
      <c r="AW13" s="31">
        <v>521.14826624</v>
      </c>
      <c r="AX13" s="31">
        <v>494.29731673000003</v>
      </c>
      <c r="AY13" s="31">
        <v>536.86457421</v>
      </c>
      <c r="AZ13" s="31">
        <v>488.22545363</v>
      </c>
      <c r="BA13" s="31">
        <v>407.00757025000001</v>
      </c>
      <c r="BB13" s="31">
        <v>476.97597074000004</v>
      </c>
      <c r="BC13" s="31">
        <v>556.00725135000005</v>
      </c>
      <c r="BD13" s="31">
        <v>543.1771875799999</v>
      </c>
      <c r="BE13" s="31">
        <f>[1]Sheet1!$B$27/1000000</f>
        <v>549.75010699000006</v>
      </c>
      <c r="BF13" s="31">
        <f>[2]Sheet1!$B$27/1000000</f>
        <v>550.85699225999997</v>
      </c>
      <c r="BG13" s="31">
        <f>[3]Sheet1!$B$27/1000000</f>
        <v>477.41486412</v>
      </c>
      <c r="BH13" s="31">
        <f>[25]Sheet1!$B$27/1000000</f>
        <v>858.95183839999993</v>
      </c>
      <c r="BI13" s="31">
        <f>[26]Sheet1!$B$27/1000000</f>
        <v>1303.6483870500001</v>
      </c>
      <c r="BJ13" s="31">
        <f>[4]Sheet1!$B$27/1000000</f>
        <v>1839.3430608899998</v>
      </c>
      <c r="BK13" s="31">
        <f>[27]Sheet1!$B$27/1000000</f>
        <v>1961.1923268099999</v>
      </c>
      <c r="BL13" s="34">
        <f>[5]Sheet1!$B$27/1000000</f>
        <v>2256.3547579199999</v>
      </c>
      <c r="BM13" s="35">
        <f>[6]Sheet1!$B$27/1000000</f>
        <v>2585.0422899500004</v>
      </c>
      <c r="BN13" s="35">
        <f>[7]Sheet1!$B$27/1000000</f>
        <v>3851.9891387000002</v>
      </c>
      <c r="BO13" s="35">
        <f>[8]Sheet1!$B$27/1000000</f>
        <v>4715.6667137699997</v>
      </c>
      <c r="BP13" s="35">
        <f>[9]Sheet1!$B$27/1000000</f>
        <v>5382.3653766000007</v>
      </c>
      <c r="BQ13" s="35">
        <f>[10]Sheet1!$B$27/1000000</f>
        <v>5373.2992573099991</v>
      </c>
      <c r="BR13" s="35">
        <f>[11]Sheet1!$B$27/1000000</f>
        <v>5497.6521717299993</v>
      </c>
      <c r="BS13" s="35">
        <f>[12]Sheet1!$B$27/1000000</f>
        <v>5506.0446070599992</v>
      </c>
      <c r="BT13" s="35">
        <f>[13]Sheet1!$B$27/1000000</f>
        <v>5753.6136106900003</v>
      </c>
      <c r="BU13" s="35">
        <f>[14]Sheet1!$B$27/1000000</f>
        <v>5568.8466461199996</v>
      </c>
      <c r="BV13" s="35">
        <f>[15]Sheet1!$B$27/1000000</f>
        <v>5768.7415599300002</v>
      </c>
      <c r="BW13" s="35">
        <f>[16]Sheet1!$B$27/1000000</f>
        <v>5871.7995827400009</v>
      </c>
      <c r="BX13" s="36">
        <f>[17]Sheet1!$B$27/1000000</f>
        <v>6313.4420762700001</v>
      </c>
      <c r="BY13" s="36">
        <f>[18]Sheet1!$B$27/1000000</f>
        <v>6257.5401164499999</v>
      </c>
      <c r="BZ13" s="35">
        <f>[19]Sheet1!$B$27/1000000</f>
        <v>6678.2592774799996</v>
      </c>
      <c r="CA13" s="35">
        <f>[20]Sheet1!$B$27/1000000</f>
        <v>8446.8647223999997</v>
      </c>
      <c r="CB13" s="35">
        <f>[21]Sheet1!$B$27/1000000</f>
        <v>9153.0711483899995</v>
      </c>
      <c r="CC13" s="35">
        <f>[22]Sheet1!$B$27/1000000</f>
        <v>9515.2999755599994</v>
      </c>
      <c r="CD13" s="35">
        <f>[23]Sheet1!$B$27/1000000</f>
        <v>9793.35363435</v>
      </c>
      <c r="CE13" s="35">
        <f>[24]Sheet1!$B$27/1000000</f>
        <v>9467.6423170700018</v>
      </c>
    </row>
    <row r="14" spans="1:83">
      <c r="A14" s="30" t="s">
        <v>8</v>
      </c>
      <c r="B14" s="31">
        <v>3002.1672336300003</v>
      </c>
      <c r="C14" s="31">
        <v>2966.9691929099999</v>
      </c>
      <c r="D14" s="31">
        <v>3051.2553917799996</v>
      </c>
      <c r="E14" s="31">
        <v>3227.1263314884131</v>
      </c>
      <c r="F14" s="31">
        <v>3355.7813058997822</v>
      </c>
      <c r="G14" s="31">
        <v>2679.5296161659367</v>
      </c>
      <c r="H14" s="31">
        <v>1973.4640980700178</v>
      </c>
      <c r="I14" s="31">
        <v>3744.2534354899999</v>
      </c>
      <c r="J14" s="31">
        <v>2871.11665361</v>
      </c>
      <c r="K14" s="31">
        <v>2133.953844570457</v>
      </c>
      <c r="L14" s="31">
        <v>2193.1719703530684</v>
      </c>
      <c r="M14" s="31">
        <v>2302.5149767840257</v>
      </c>
      <c r="N14" s="31">
        <v>2857.841494103237</v>
      </c>
      <c r="O14" s="31">
        <v>2902.7867259657837</v>
      </c>
      <c r="P14" s="31">
        <v>2748.3082744327007</v>
      </c>
      <c r="Q14" s="31">
        <v>2656.9894866715431</v>
      </c>
      <c r="R14" s="31">
        <v>1220.1644803899999</v>
      </c>
      <c r="S14" s="31">
        <v>1296.70409933</v>
      </c>
      <c r="T14" s="31">
        <v>858.28831674000003</v>
      </c>
      <c r="U14" s="31">
        <v>894.65084937999984</v>
      </c>
      <c r="V14" s="31">
        <v>824.10676713999999</v>
      </c>
      <c r="W14" s="31">
        <v>1516.8196239999997</v>
      </c>
      <c r="X14" s="31">
        <v>1327.5266910956345</v>
      </c>
      <c r="Y14" s="31">
        <v>1391.8709775812265</v>
      </c>
      <c r="Z14" s="31">
        <v>2050.5747879774294</v>
      </c>
      <c r="AA14" s="31">
        <v>3154.5756864136115</v>
      </c>
      <c r="AB14" s="31">
        <v>3146.8750567570219</v>
      </c>
      <c r="AC14" s="31">
        <v>2029.6324859139049</v>
      </c>
      <c r="AD14" s="31">
        <v>2823.9937723199996</v>
      </c>
      <c r="AE14" s="31">
        <v>3150.2817704200002</v>
      </c>
      <c r="AF14" s="31">
        <v>1578.91867166</v>
      </c>
      <c r="AG14" s="31">
        <v>3700.1626215400001</v>
      </c>
      <c r="AH14" s="31">
        <v>3169.4212993800002</v>
      </c>
      <c r="AI14" s="31">
        <v>1133.4369382699999</v>
      </c>
      <c r="AJ14" s="31">
        <v>1865.40709924</v>
      </c>
      <c r="AK14" s="31">
        <v>3835.2058542199998</v>
      </c>
      <c r="AL14" s="31">
        <v>4977.77899488</v>
      </c>
      <c r="AM14" s="31">
        <v>5842.7272657300009</v>
      </c>
      <c r="AN14" s="31">
        <v>5734.701453650001</v>
      </c>
      <c r="AO14" s="31">
        <v>7683.1524203700001</v>
      </c>
      <c r="AP14" s="31">
        <v>8025.3723154999998</v>
      </c>
      <c r="AQ14" s="31">
        <v>6455.7875690399997</v>
      </c>
      <c r="AR14" s="31">
        <v>5350.2445671400001</v>
      </c>
      <c r="AS14" s="31">
        <v>6215.2601157699992</v>
      </c>
      <c r="AT14" s="31">
        <v>6505.5756732699992</v>
      </c>
      <c r="AU14" s="31">
        <v>6847.1550862599988</v>
      </c>
      <c r="AV14" s="31">
        <v>8676.3487967000001</v>
      </c>
      <c r="AW14" s="31">
        <v>8520.8969373999989</v>
      </c>
      <c r="AX14" s="31">
        <v>10668.930400960002</v>
      </c>
      <c r="AY14" s="31">
        <v>10650.648527880001</v>
      </c>
      <c r="AZ14" s="31">
        <v>10632.00582962</v>
      </c>
      <c r="BA14" s="31">
        <v>9118.3307060600018</v>
      </c>
      <c r="BB14" s="31">
        <v>11995.920414750002</v>
      </c>
      <c r="BC14" s="31">
        <v>15029.855479049998</v>
      </c>
      <c r="BD14" s="31">
        <v>10831.92769801</v>
      </c>
      <c r="BE14" s="31">
        <f>[1]Sheet1!$B$31/1000000</f>
        <v>12568.491679520002</v>
      </c>
      <c r="BF14" s="31">
        <f>[2]Sheet1!$B$31/1000000</f>
        <v>11600.54115567</v>
      </c>
      <c r="BG14" s="31">
        <f>[3]Sheet1!$B$31/1000000</f>
        <v>6961.1467942300005</v>
      </c>
      <c r="BH14" s="31">
        <f>[25]Sheet1!$B$31/1000000</f>
        <v>9926.2700936400015</v>
      </c>
      <c r="BI14" s="31">
        <f>[26]Sheet1!$B$31/1000000</f>
        <v>10390.130288160002</v>
      </c>
      <c r="BJ14" s="31">
        <f>[4]Sheet1!$B$31/1000000</f>
        <v>10345.85091318</v>
      </c>
      <c r="BK14" s="31">
        <f>[27]Sheet1!$B$31/1000000</f>
        <v>10532.336718380002</v>
      </c>
      <c r="BL14" s="34">
        <f>[5]Sheet1!$B$31/1000000</f>
        <v>11551.409280670003</v>
      </c>
      <c r="BM14" s="35">
        <f>[6]Sheet1!$B$31/1000000</f>
        <v>9187.1100072400022</v>
      </c>
      <c r="BN14" s="35">
        <f>[7]Sheet1!$B$31/1000000</f>
        <v>7664.0274093499993</v>
      </c>
      <c r="BO14" s="35">
        <f>[8]Sheet1!$B$31/1000000</f>
        <v>10323.412709810002</v>
      </c>
      <c r="BP14" s="35">
        <f>[9]Sheet1!$B$31/1000000</f>
        <v>9570.5062777100029</v>
      </c>
      <c r="BQ14" s="35">
        <f>[10]Sheet1!$B$31/1000000</f>
        <v>8039.3254715399989</v>
      </c>
      <c r="BR14" s="35">
        <f>[11]Sheet1!$B$31/1000000</f>
        <v>7444.4925905199998</v>
      </c>
      <c r="BS14" s="35">
        <f>[12]Sheet1!$B$31/1000000</f>
        <v>10742.467748340003</v>
      </c>
      <c r="BT14" s="35">
        <f>[13]Sheet1!$B$31/1000000</f>
        <v>9363.2942848600014</v>
      </c>
      <c r="BU14" s="35">
        <f>[14]Sheet1!$B$31/1000000</f>
        <v>10868.46377292</v>
      </c>
      <c r="BV14" s="35">
        <f>[15]Sheet1!$B$31/1000000</f>
        <v>10183.579371760003</v>
      </c>
      <c r="BW14" s="35">
        <f>[16]Sheet1!$B$31/1000000</f>
        <v>11306.549460370001</v>
      </c>
      <c r="BX14" s="36">
        <f>[17]Sheet1!$B$31/1000000</f>
        <v>8861.1574421500009</v>
      </c>
      <c r="BY14" s="36">
        <f>[18]Sheet1!$B$31/1000000</f>
        <v>10948.10289769</v>
      </c>
      <c r="BZ14" s="35">
        <f>[19]Sheet1!$B$31/1000000</f>
        <v>12011.081753370003</v>
      </c>
      <c r="CA14" s="35">
        <f>[20]Sheet1!$B$31/1000000</f>
        <v>12000.940545990001</v>
      </c>
      <c r="CB14" s="35">
        <f>[21]Sheet1!$B$31/1000000</f>
        <v>11237.966805920001</v>
      </c>
      <c r="CC14" s="35">
        <f>[22]Sheet1!$B$31/1000000</f>
        <v>13740.748577920001</v>
      </c>
      <c r="CD14" s="35">
        <f>[23]Sheet1!$B$31/1000000</f>
        <v>12640.770690270001</v>
      </c>
      <c r="CE14" s="35">
        <f>[24]Sheet1!$B$31/1000000</f>
        <v>13011.82252492</v>
      </c>
    </row>
    <row r="15" spans="1:83">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9"/>
      <c r="BM15" s="40"/>
      <c r="BN15" s="40"/>
      <c r="BO15" s="40"/>
      <c r="BP15" s="40"/>
      <c r="BQ15" s="40"/>
      <c r="BR15" s="40"/>
      <c r="BS15" s="40"/>
      <c r="BT15" s="40"/>
      <c r="BU15" s="40"/>
      <c r="BV15" s="40"/>
      <c r="BW15" s="40"/>
      <c r="BX15" s="41"/>
      <c r="BY15" s="41"/>
      <c r="BZ15" s="40"/>
      <c r="CA15" s="40"/>
      <c r="CB15" s="40"/>
      <c r="CC15" s="40"/>
      <c r="CD15" s="40"/>
      <c r="CE15" s="40"/>
    </row>
    <row r="16" spans="1:83">
      <c r="A16" s="23" t="s">
        <v>9</v>
      </c>
      <c r="B16" s="24">
        <v>364.83736892000002</v>
      </c>
      <c r="C16" s="24">
        <v>363.76715224999998</v>
      </c>
      <c r="D16" s="24">
        <v>362.77418272000006</v>
      </c>
      <c r="E16" s="24">
        <v>364.30411150999998</v>
      </c>
      <c r="F16" s="24">
        <v>388.00840712000002</v>
      </c>
      <c r="G16" s="24">
        <v>395.47699422000005</v>
      </c>
      <c r="H16" s="24">
        <v>399.03364372000004</v>
      </c>
      <c r="I16" s="24">
        <v>389.67512419000002</v>
      </c>
      <c r="J16" s="24">
        <v>409.95888449</v>
      </c>
      <c r="K16" s="24">
        <v>460.57229746000002</v>
      </c>
      <c r="L16" s="24">
        <v>428.33219020000001</v>
      </c>
      <c r="M16" s="24">
        <v>453.77655271000003</v>
      </c>
      <c r="N16" s="24">
        <v>244.14887417000003</v>
      </c>
      <c r="O16" s="24">
        <v>229.60677358000001</v>
      </c>
      <c r="P16" s="24">
        <v>223.62539123000002</v>
      </c>
      <c r="Q16" s="24">
        <v>241.67263115</v>
      </c>
      <c r="R16" s="24">
        <v>236.41597088999998</v>
      </c>
      <c r="S16" s="24">
        <v>250.72462037</v>
      </c>
      <c r="T16" s="24">
        <v>181.83086154</v>
      </c>
      <c r="U16" s="24">
        <v>201.20379308</v>
      </c>
      <c r="V16" s="24">
        <v>256.64443915999999</v>
      </c>
      <c r="W16" s="24">
        <v>248.74557785999994</v>
      </c>
      <c r="X16" s="24">
        <v>227.72453172000002</v>
      </c>
      <c r="Y16" s="24">
        <v>225.44617541000002</v>
      </c>
      <c r="Z16" s="24">
        <v>238.06401437</v>
      </c>
      <c r="AA16" s="24">
        <v>171.76577963</v>
      </c>
      <c r="AB16" s="24">
        <v>178.43381947000003</v>
      </c>
      <c r="AC16" s="24">
        <v>166.46477614999998</v>
      </c>
      <c r="AD16" s="24">
        <v>189.59635658000002</v>
      </c>
      <c r="AE16" s="24">
        <v>173.81212533999999</v>
      </c>
      <c r="AF16" s="24">
        <v>250.93420968000001</v>
      </c>
      <c r="AG16" s="24">
        <v>275.67343926999996</v>
      </c>
      <c r="AH16" s="24">
        <v>261.16223527</v>
      </c>
      <c r="AI16" s="24">
        <v>255.85084845</v>
      </c>
      <c r="AJ16" s="24">
        <v>209.41370702999998</v>
      </c>
      <c r="AK16" s="24">
        <v>136.05254878</v>
      </c>
      <c r="AL16" s="24">
        <v>134.52600765</v>
      </c>
      <c r="AM16" s="24">
        <v>134.70720567000001</v>
      </c>
      <c r="AN16" s="24">
        <v>137.79462722</v>
      </c>
      <c r="AO16" s="24">
        <v>137.03708234000001</v>
      </c>
      <c r="AP16" s="24">
        <v>136.46707870999998</v>
      </c>
      <c r="AQ16" s="24">
        <v>134.24391815999999</v>
      </c>
      <c r="AR16" s="24">
        <v>134.94037145999999</v>
      </c>
      <c r="AS16" s="24">
        <v>134.82358481</v>
      </c>
      <c r="AT16" s="24">
        <v>134.19711791999998</v>
      </c>
      <c r="AU16" s="24">
        <v>134.72439673</v>
      </c>
      <c r="AV16" s="24">
        <v>129.04347709999999</v>
      </c>
      <c r="AW16" s="24">
        <v>129.82077532</v>
      </c>
      <c r="AX16" s="24">
        <v>133.32451709999998</v>
      </c>
      <c r="AY16" s="24">
        <v>133.92730432000002</v>
      </c>
      <c r="AZ16" s="24">
        <v>133.58315639</v>
      </c>
      <c r="BA16" s="24">
        <v>133.51973783</v>
      </c>
      <c r="BB16" s="24">
        <v>136.90933133999999</v>
      </c>
      <c r="BC16" s="24">
        <v>138.49767717</v>
      </c>
      <c r="BD16" s="24">
        <v>144.02528096</v>
      </c>
      <c r="BE16" s="24">
        <f>[1]Sheet1!$B$35/1000000</f>
        <v>145.69053169999998</v>
      </c>
      <c r="BF16" s="24">
        <f>[2]Sheet1!$B$35/1000000</f>
        <v>146.81563050999998</v>
      </c>
      <c r="BG16" s="24">
        <f>[3]Sheet1!$B$35/1000000</f>
        <v>130.98986450999999</v>
      </c>
      <c r="BH16" s="24">
        <f>[25]Sheet1!$B$35/1000000</f>
        <v>127.39054542000002</v>
      </c>
      <c r="BI16" s="24">
        <f>[26]Sheet1!$B$35/1000000</f>
        <v>130.37484062999999</v>
      </c>
      <c r="BJ16" s="24">
        <f>[4]Sheet1!$B$35/1000000</f>
        <v>133.13092954999999</v>
      </c>
      <c r="BK16" s="24">
        <f>[27]Sheet1!$B$35/1000000</f>
        <v>133.86690392</v>
      </c>
      <c r="BL16" s="27">
        <f>[5]Sheet1!$B$35/1000000</f>
        <v>135.24125314</v>
      </c>
      <c r="BM16" s="28">
        <f>[6]Sheet1!$B$35/1000000</f>
        <v>138.32943614000001</v>
      </c>
      <c r="BN16" s="28">
        <f>[7]Sheet1!$B$35/1000000</f>
        <v>137.00650791000001</v>
      </c>
      <c r="BO16" s="28">
        <f>[8]Sheet1!$B$35/1000000</f>
        <v>138.48945193</v>
      </c>
      <c r="BP16" s="28">
        <f>[9]Sheet1!$B$35/1000000</f>
        <v>145.27448188</v>
      </c>
      <c r="BQ16" s="28">
        <f>[10]Sheet1!$B$35/1000000</f>
        <v>148.06149431</v>
      </c>
      <c r="BR16" s="28">
        <f>[11]Sheet1!$B$35/1000000</f>
        <v>146.01608326999997</v>
      </c>
      <c r="BS16" s="28">
        <f>[12]Sheet1!$B$35/1000000</f>
        <v>131.43492171</v>
      </c>
      <c r="BT16" s="28">
        <f>[13]Sheet1!$B$35/1000000</f>
        <v>127.52369055000001</v>
      </c>
      <c r="BU16" s="28">
        <f>[14]Sheet1!$B$35/1000000</f>
        <v>129.14680018999999</v>
      </c>
      <c r="BV16" s="28">
        <f>[15]Sheet1!$B$35/1000000</f>
        <v>130.25238934999999</v>
      </c>
      <c r="BW16" s="28">
        <f>[16]Sheet1!$B$35/1000000</f>
        <v>130.31170630000003</v>
      </c>
      <c r="BX16" s="29">
        <f>[17]Sheet1!$B$35/1000000</f>
        <v>131.08382468000002</v>
      </c>
      <c r="BY16" s="29">
        <f>[18]Sheet1!$B$35/1000000</f>
        <v>132.38259239999999</v>
      </c>
      <c r="BZ16" s="28">
        <f>[19]Sheet1!$B$35/1000000</f>
        <v>131.29758731000001</v>
      </c>
      <c r="CA16" s="28">
        <f>[20]Sheet1!$B$35/1000000</f>
        <v>131.74161322999998</v>
      </c>
      <c r="CB16" s="28">
        <f>[21]Sheet1!$B$35/1000000</f>
        <v>132.81328573000002</v>
      </c>
      <c r="CC16" s="28">
        <f>[22]Sheet1!$B$35/1000000</f>
        <v>131.82367497999999</v>
      </c>
      <c r="CD16" s="28">
        <f>[23]Sheet1!$B$35/1000000</f>
        <v>131.68092209</v>
      </c>
      <c r="CE16" s="28">
        <f>[24]Sheet1!$B$35/1000000</f>
        <v>116.35673316</v>
      </c>
    </row>
    <row r="17" spans="1:83">
      <c r="A17" s="23"/>
      <c r="B17" s="24"/>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44"/>
      <c r="BN17" s="44"/>
      <c r="BO17" s="44"/>
      <c r="BP17" s="44"/>
      <c r="BQ17" s="44"/>
      <c r="BR17" s="44"/>
      <c r="BS17" s="44"/>
      <c r="BT17" s="44"/>
      <c r="BU17" s="44"/>
      <c r="BV17" s="44"/>
      <c r="BW17" s="44"/>
      <c r="BX17" s="45"/>
      <c r="BY17" s="45"/>
      <c r="BZ17" s="44"/>
      <c r="CA17" s="44"/>
      <c r="CB17" s="44"/>
      <c r="CC17" s="44"/>
      <c r="CD17" s="44"/>
      <c r="CE17" s="44"/>
    </row>
    <row r="18" spans="1:83" hidden="1">
      <c r="A18" s="4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9"/>
      <c r="BM18" s="40"/>
      <c r="BN18" s="40"/>
      <c r="BO18" s="40"/>
      <c r="BP18" s="40"/>
      <c r="BQ18" s="40"/>
      <c r="BR18" s="40"/>
      <c r="BS18" s="40"/>
      <c r="BT18" s="40"/>
      <c r="BU18" s="40"/>
      <c r="BV18" s="40"/>
      <c r="BW18" s="40"/>
      <c r="BX18" s="41"/>
      <c r="BY18" s="41"/>
      <c r="BZ18" s="40"/>
      <c r="CA18" s="40"/>
      <c r="CB18" s="40"/>
      <c r="CC18" s="40"/>
      <c r="CD18" s="40"/>
      <c r="CE18" s="40"/>
    </row>
    <row r="19" spans="1:83">
      <c r="A19" s="23" t="s">
        <v>10</v>
      </c>
      <c r="B19" s="24">
        <v>18475.71719897</v>
      </c>
      <c r="C19" s="24">
        <v>18226.91346272</v>
      </c>
      <c r="D19" s="24">
        <v>19546.539444940001</v>
      </c>
      <c r="E19" s="24">
        <v>20105.91613062</v>
      </c>
      <c r="F19" s="24">
        <v>19404.890157990001</v>
      </c>
      <c r="G19" s="24">
        <v>21116.033753169999</v>
      </c>
      <c r="H19" s="24">
        <v>22319.009440910002</v>
      </c>
      <c r="I19" s="24">
        <v>21123.88071207</v>
      </c>
      <c r="J19" s="24">
        <v>21542.752082110001</v>
      </c>
      <c r="K19" s="24">
        <v>21443.432862039997</v>
      </c>
      <c r="L19" s="24">
        <v>21098.436814910001</v>
      </c>
      <c r="M19" s="24">
        <v>20464.66092255</v>
      </c>
      <c r="N19" s="24">
        <v>22015.266630869999</v>
      </c>
      <c r="O19" s="24">
        <v>21197.36036622</v>
      </c>
      <c r="P19" s="24">
        <v>20481.551615769997</v>
      </c>
      <c r="Q19" s="24">
        <v>22248.551168190002</v>
      </c>
      <c r="R19" s="24">
        <v>21064.498323129999</v>
      </c>
      <c r="S19" s="24">
        <v>21100.005745180002</v>
      </c>
      <c r="T19" s="24">
        <v>25101.578543219999</v>
      </c>
      <c r="U19" s="24">
        <v>22294.394193640001</v>
      </c>
      <c r="V19" s="24">
        <v>22508.94697737</v>
      </c>
      <c r="W19" s="24">
        <v>23523.398090459999</v>
      </c>
      <c r="X19" s="24">
        <v>22483.14806318</v>
      </c>
      <c r="Y19" s="24">
        <v>22498.94195317</v>
      </c>
      <c r="Z19" s="24">
        <v>23840.870055889998</v>
      </c>
      <c r="AA19" s="24">
        <v>23651.313231529999</v>
      </c>
      <c r="AB19" s="24">
        <v>23226.641828519998</v>
      </c>
      <c r="AC19" s="24">
        <v>25526.170621259997</v>
      </c>
      <c r="AD19" s="24">
        <v>26244.592239070003</v>
      </c>
      <c r="AE19" s="24">
        <v>24323.401046870003</v>
      </c>
      <c r="AF19" s="24">
        <v>28011.371709529998</v>
      </c>
      <c r="AG19" s="24">
        <v>25268.296222819998</v>
      </c>
      <c r="AH19" s="24">
        <v>25648.781821879998</v>
      </c>
      <c r="AI19" s="24">
        <v>27295.474488430002</v>
      </c>
      <c r="AJ19" s="24">
        <v>25258.072848289998</v>
      </c>
      <c r="AK19" s="24">
        <v>24456.10184368</v>
      </c>
      <c r="AL19" s="24">
        <v>27159.279106420003</v>
      </c>
      <c r="AM19" s="24">
        <v>26115.403422579999</v>
      </c>
      <c r="AN19" s="24">
        <v>29696.93132154</v>
      </c>
      <c r="AO19" s="24">
        <v>31979.800051530001</v>
      </c>
      <c r="AP19" s="24">
        <v>29914.640935010004</v>
      </c>
      <c r="AQ19" s="24">
        <v>28304.26439484</v>
      </c>
      <c r="AR19" s="24">
        <v>30494.72221607</v>
      </c>
      <c r="AS19" s="24">
        <v>31359.024071090003</v>
      </c>
      <c r="AT19" s="24">
        <v>31441.8929278</v>
      </c>
      <c r="AU19" s="24">
        <v>29979.42806007</v>
      </c>
      <c r="AV19" s="24">
        <v>29268.414749119998</v>
      </c>
      <c r="AW19" s="24">
        <v>29682.459946739997</v>
      </c>
      <c r="AX19" s="24">
        <v>29867.978809930006</v>
      </c>
      <c r="AY19" s="24">
        <v>30629.881589659999</v>
      </c>
      <c r="AZ19" s="24">
        <v>30564.383333699996</v>
      </c>
      <c r="BA19" s="24">
        <v>30067.906819880001</v>
      </c>
      <c r="BB19" s="24">
        <v>30105.102502470003</v>
      </c>
      <c r="BC19" s="24">
        <v>29790.27107264</v>
      </c>
      <c r="BD19" s="24">
        <v>35933.941308139998</v>
      </c>
      <c r="BE19" s="24">
        <f t="shared" ref="BE19:BL19" si="2">BE20+BE21+BE24</f>
        <v>32386.341888460003</v>
      </c>
      <c r="BF19" s="24">
        <f t="shared" si="2"/>
        <v>34276.582501164077</v>
      </c>
      <c r="BG19" s="24">
        <f t="shared" si="2"/>
        <v>35111.008370288793</v>
      </c>
      <c r="BH19" s="24">
        <f t="shared" si="2"/>
        <v>34067.040969009999</v>
      </c>
      <c r="BI19" s="24">
        <f t="shared" si="2"/>
        <v>35103.668827689253</v>
      </c>
      <c r="BJ19" s="24">
        <f t="shared" si="2"/>
        <v>35751.590996965788</v>
      </c>
      <c r="BK19" s="24">
        <f t="shared" si="2"/>
        <v>38197.261922910497</v>
      </c>
      <c r="BL19" s="27">
        <f t="shared" si="2"/>
        <v>36523.153506737755</v>
      </c>
      <c r="BM19" s="28">
        <f>BM20+BM21+BM24+0.1</f>
        <v>36555.745628647877</v>
      </c>
      <c r="BN19" s="28">
        <f>BN20+BN21+BN24+0</f>
        <v>38965.988556856049</v>
      </c>
      <c r="BO19" s="28">
        <f>BO20+BO21+BO24+0</f>
        <v>40134.610455151538</v>
      </c>
      <c r="BP19" s="28">
        <f>BP20+BP21+BP24+0.1</f>
        <v>44936.940703780165</v>
      </c>
      <c r="BQ19" s="28">
        <f>BQ20+BQ21+BQ24+0</f>
        <v>44342.330995383425</v>
      </c>
      <c r="BR19" s="28">
        <f>BR20+BR21+BR24-0.1</f>
        <v>43591.281679730768</v>
      </c>
      <c r="BS19" s="28">
        <f>BS20+BS21+BS24-0</f>
        <v>42710.582827652506</v>
      </c>
      <c r="BT19" s="28">
        <f>BT20+BT21+BT24-0</f>
        <v>43612.443691460874</v>
      </c>
      <c r="BU19" s="28">
        <f>BU20+BU21+BU24-0.1</f>
        <v>41685.454254622513</v>
      </c>
      <c r="BV19" s="28">
        <f>BV20+BV21+BV24-0</f>
        <v>42340.932532816107</v>
      </c>
      <c r="BW19" s="28">
        <f>BW20+BW21+BW24+0.1</f>
        <v>42170.421283119969</v>
      </c>
      <c r="BX19" s="29">
        <f t="shared" ref="BX19:CC19" si="3">BX20+BX21+BX24+0</f>
        <v>44290.324084538326</v>
      </c>
      <c r="BY19" s="29">
        <f t="shared" si="3"/>
        <v>42413.510129218135</v>
      </c>
      <c r="BZ19" s="28">
        <f t="shared" si="3"/>
        <v>42577.998072549795</v>
      </c>
      <c r="CA19" s="28">
        <f t="shared" si="3"/>
        <v>42078.561676272613</v>
      </c>
      <c r="CB19" s="28">
        <f t="shared" si="3"/>
        <v>48313.872272637418</v>
      </c>
      <c r="CC19" s="28">
        <f t="shared" si="3"/>
        <v>43945.926035779215</v>
      </c>
      <c r="CD19" s="28">
        <f>CD20+CD21+CD24+0</f>
        <v>45015.294442009115</v>
      </c>
      <c r="CE19" s="28">
        <f>CE20+CE21+CE24+0</f>
        <v>44744.196428667608</v>
      </c>
    </row>
    <row r="20" spans="1:83">
      <c r="A20" s="30" t="s">
        <v>11</v>
      </c>
      <c r="B20" s="31">
        <v>11937.34615016</v>
      </c>
      <c r="C20" s="31">
        <v>12127.690093450001</v>
      </c>
      <c r="D20" s="31">
        <v>12475.906485789999</v>
      </c>
      <c r="E20" s="31">
        <v>12443.23545041</v>
      </c>
      <c r="F20" s="31">
        <v>12894.14005873</v>
      </c>
      <c r="G20" s="31">
        <v>13380.649616799999</v>
      </c>
      <c r="H20" s="31">
        <v>15144.043578639999</v>
      </c>
      <c r="I20" s="31">
        <v>13279.85231271</v>
      </c>
      <c r="J20" s="31">
        <v>12811.452376700001</v>
      </c>
      <c r="K20" s="31">
        <v>12545.7762766</v>
      </c>
      <c r="L20" s="31">
        <v>12564.41428259</v>
      </c>
      <c r="M20" s="31">
        <v>12341.40559853</v>
      </c>
      <c r="N20" s="31">
        <v>12248.06449031</v>
      </c>
      <c r="O20" s="31">
        <v>12708.59786949</v>
      </c>
      <c r="P20" s="31">
        <v>13089.99898977</v>
      </c>
      <c r="Q20" s="31">
        <v>12802.510961700002</v>
      </c>
      <c r="R20" s="31">
        <v>13200.95320957</v>
      </c>
      <c r="S20" s="31">
        <v>13599.83138594</v>
      </c>
      <c r="T20" s="31">
        <v>16350.622985</v>
      </c>
      <c r="U20" s="31">
        <v>14274.505072780001</v>
      </c>
      <c r="V20" s="31">
        <v>14067.34334759</v>
      </c>
      <c r="W20" s="31">
        <v>13952.572645079999</v>
      </c>
      <c r="X20" s="31">
        <v>13824.007390270001</v>
      </c>
      <c r="Y20" s="31">
        <v>13552.819880450001</v>
      </c>
      <c r="Z20" s="31">
        <v>13511.825274569999</v>
      </c>
      <c r="AA20" s="31">
        <v>13821.48200516</v>
      </c>
      <c r="AB20" s="31">
        <v>13985.424476169999</v>
      </c>
      <c r="AC20" s="31">
        <v>14040.926730219999</v>
      </c>
      <c r="AD20" s="31">
        <v>14677.532674309999</v>
      </c>
      <c r="AE20" s="31">
        <v>14775.54650448</v>
      </c>
      <c r="AF20" s="31">
        <v>17698.017746909998</v>
      </c>
      <c r="AG20" s="31">
        <v>15677.62755712</v>
      </c>
      <c r="AH20" s="31">
        <v>15211.434058719999</v>
      </c>
      <c r="AI20" s="31">
        <v>14937.10106465</v>
      </c>
      <c r="AJ20" s="31">
        <v>14986.9710359</v>
      </c>
      <c r="AK20" s="31">
        <v>14897.24538294</v>
      </c>
      <c r="AL20" s="31">
        <v>14840.115491690001</v>
      </c>
      <c r="AM20" s="31">
        <v>15371.241275910001</v>
      </c>
      <c r="AN20" s="31">
        <v>15492.45293791</v>
      </c>
      <c r="AO20" s="31">
        <v>15616.284872299999</v>
      </c>
      <c r="AP20" s="31">
        <v>15936.590940040001</v>
      </c>
      <c r="AQ20" s="31">
        <v>16302.86553386</v>
      </c>
      <c r="AR20" s="31">
        <v>19943.484388019999</v>
      </c>
      <c r="AS20" s="31">
        <v>17816.826483330002</v>
      </c>
      <c r="AT20" s="31">
        <v>17408.18879009</v>
      </c>
      <c r="AU20" s="31">
        <v>17065.733997650001</v>
      </c>
      <c r="AV20" s="31">
        <v>17257.915811889998</v>
      </c>
      <c r="AW20" s="31">
        <v>17090.952103659998</v>
      </c>
      <c r="AX20" s="31">
        <v>16940.134660900003</v>
      </c>
      <c r="AY20" s="31">
        <v>17422.38366915</v>
      </c>
      <c r="AZ20" s="31">
        <v>17491.599868049998</v>
      </c>
      <c r="BA20" s="31">
        <v>17284.86473745</v>
      </c>
      <c r="BB20" s="31">
        <v>17724.846220810003</v>
      </c>
      <c r="BC20" s="31">
        <v>17964.655079659999</v>
      </c>
      <c r="BD20" s="31">
        <v>21068.86958843</v>
      </c>
      <c r="BE20" s="31">
        <f>[1]Sheet1!$B$49/1000000</f>
        <v>18952.441887060002</v>
      </c>
      <c r="BF20" s="31">
        <f>[2]Sheet1!$B$49/1000000</f>
        <v>18641.061393979999</v>
      </c>
      <c r="BG20" s="31">
        <f>[3]Sheet1!$B$49/1000000</f>
        <v>18743.303560849999</v>
      </c>
      <c r="BH20" s="31">
        <f>[25]Sheet1!$B$49/1000000</f>
        <v>18751.685785169997</v>
      </c>
      <c r="BI20" s="31">
        <f>[26]Sheet1!$B$49/1000000-0.06</f>
        <v>18911.291549289999</v>
      </c>
      <c r="BJ20" s="31">
        <f>[4]Sheet1!$B$49/1000000-0.06</f>
        <v>18649.401355769998</v>
      </c>
      <c r="BK20" s="31">
        <f>[27]Sheet1!$B$49/1000000-0.06</f>
        <v>18959.412219739999</v>
      </c>
      <c r="BL20" s="34">
        <f>[5]Sheet1!$B$49/1000000-0</f>
        <v>19099.734956820001</v>
      </c>
      <c r="BM20" s="35">
        <f>[6]Sheet1!$B$49/1000000-0</f>
        <v>19096.175257759998</v>
      </c>
      <c r="BN20" s="35">
        <f>[7]Sheet1!$B$49/1000000-0</f>
        <v>19126.732547099997</v>
      </c>
      <c r="BO20" s="35">
        <f>[8]Sheet1!$B$49/1000000-0</f>
        <v>19515.158774400003</v>
      </c>
      <c r="BP20" s="35">
        <f>[9]Sheet1!$B$49/1000000-0</f>
        <v>22591.76147184</v>
      </c>
      <c r="BQ20" s="35">
        <f>[10]Sheet1!$B$49/1000000-0</f>
        <v>21236.65837347</v>
      </c>
      <c r="BR20" s="35">
        <f>[11]Sheet1!$B$49/1000000-0</f>
        <v>20538.891013150002</v>
      </c>
      <c r="BS20" s="35">
        <f>[12]Sheet1!$B$49/1000000-0</f>
        <v>20556.85096652</v>
      </c>
      <c r="BT20" s="35">
        <f>[13]Sheet1!$B$49/1000000-0</f>
        <v>20352.834272419997</v>
      </c>
      <c r="BU20" s="35">
        <f>[14]Sheet1!$B$49/1000000-0</f>
        <v>20595.249062759998</v>
      </c>
      <c r="BV20" s="35">
        <f>[15]Sheet1!$B$49/1000000-0</f>
        <v>20453.797603709998</v>
      </c>
      <c r="BW20" s="35">
        <f>[16]Sheet1!$B$49/1000000-0</f>
        <v>20905.664051119998</v>
      </c>
      <c r="BX20" s="36">
        <f>[17]Sheet1!$B$49/1000000-0</f>
        <v>21645.42161148</v>
      </c>
      <c r="BY20" s="36">
        <f>[18]Sheet1!$B$49/1000000-0</f>
        <v>21156.80149025</v>
      </c>
      <c r="BZ20" s="35">
        <f>[19]Sheet1!$B$49/1000000-0</f>
        <v>21838.137164569998</v>
      </c>
      <c r="CA20" s="35">
        <f>[20]Sheet1!$B$49/1000000-0</f>
        <v>21414.94518269</v>
      </c>
      <c r="CB20" s="35">
        <f>[21]Sheet1!$B$49/1000000-0</f>
        <v>24469.755843179999</v>
      </c>
      <c r="CC20" s="35">
        <f>[22]Sheet1!$B$49/1000000-0</f>
        <v>22588.058014800001</v>
      </c>
      <c r="CD20" s="35">
        <f>[23]Sheet1!$B$49/1000000-0</f>
        <v>22171.260158820001</v>
      </c>
      <c r="CE20" s="35">
        <f>[24]Sheet1!$B$49/1000000-0</f>
        <v>21862.04674324</v>
      </c>
    </row>
    <row r="21" spans="1:83">
      <c r="A21" s="30" t="s">
        <v>12</v>
      </c>
      <c r="B21" s="31">
        <v>5971.6021081099998</v>
      </c>
      <c r="C21" s="31">
        <v>5537.8413540000001</v>
      </c>
      <c r="D21" s="31">
        <v>6437.0568670000002</v>
      </c>
      <c r="E21" s="31">
        <v>7026.7853679999998</v>
      </c>
      <c r="F21" s="31">
        <v>5860.6354229999997</v>
      </c>
      <c r="G21" s="31">
        <v>7078.567258</v>
      </c>
      <c r="H21" s="31">
        <v>6544.4059981999999</v>
      </c>
      <c r="I21" s="31">
        <v>7204.1746743800004</v>
      </c>
      <c r="J21" s="31">
        <v>8092.9445070000002</v>
      </c>
      <c r="K21" s="31">
        <v>8270.71759982</v>
      </c>
      <c r="L21" s="31">
        <v>7899.2869414899997</v>
      </c>
      <c r="M21" s="31">
        <v>7347.2321750399997</v>
      </c>
      <c r="N21" s="31">
        <v>9047.6812147700002</v>
      </c>
      <c r="O21" s="31">
        <v>7933.0301506000005</v>
      </c>
      <c r="P21" s="31">
        <v>6791.7962806800006</v>
      </c>
      <c r="Q21" s="31">
        <v>8847.1201130000009</v>
      </c>
      <c r="R21" s="31">
        <v>7301.1940180000001</v>
      </c>
      <c r="S21" s="31">
        <v>6889.40109957</v>
      </c>
      <c r="T21" s="31">
        <v>8131.7413289599999</v>
      </c>
      <c r="U21" s="31">
        <v>7417.11503713</v>
      </c>
      <c r="V21" s="31">
        <v>7833.0288987100002</v>
      </c>
      <c r="W21" s="31">
        <v>8906.7506579000001</v>
      </c>
      <c r="X21" s="31">
        <v>7846.5463356700002</v>
      </c>
      <c r="Y21" s="31">
        <v>8213.0422893599989</v>
      </c>
      <c r="Z21" s="31">
        <v>9480.34182736</v>
      </c>
      <c r="AA21" s="31">
        <v>9019.5317611600003</v>
      </c>
      <c r="AB21" s="31">
        <v>8502.6022212600001</v>
      </c>
      <c r="AC21" s="31">
        <v>10750.1012197</v>
      </c>
      <c r="AD21" s="31">
        <v>10967.570001200002</v>
      </c>
      <c r="AE21" s="31">
        <v>9069.5090167500002</v>
      </c>
      <c r="AF21" s="31">
        <v>9857.9042917400002</v>
      </c>
      <c r="AG21" s="31">
        <v>9100.1233177499998</v>
      </c>
      <c r="AH21" s="31">
        <v>9966.5063772699996</v>
      </c>
      <c r="AI21" s="31">
        <v>11801.01811434</v>
      </c>
      <c r="AJ21" s="31">
        <v>9963.3287164899994</v>
      </c>
      <c r="AK21" s="31">
        <v>9261.1491741499995</v>
      </c>
      <c r="AL21" s="31">
        <v>11932.982478540001</v>
      </c>
      <c r="AM21" s="31">
        <v>10420.997196549999</v>
      </c>
      <c r="AN21" s="31">
        <v>13871.040209069999</v>
      </c>
      <c r="AO21" s="31">
        <v>16166.315125860001</v>
      </c>
      <c r="AP21" s="31">
        <v>13812.660768010001</v>
      </c>
      <c r="AQ21" s="31">
        <v>11832.76403373</v>
      </c>
      <c r="AR21" s="31">
        <v>10393.236795190001</v>
      </c>
      <c r="AS21" s="31">
        <v>13384.166622280001</v>
      </c>
      <c r="AT21" s="31">
        <v>13884.392963329999</v>
      </c>
      <c r="AU21" s="31">
        <v>12746.33567812</v>
      </c>
      <c r="AV21" s="31">
        <v>11837.635064620001</v>
      </c>
      <c r="AW21" s="31">
        <v>12436.123093049999</v>
      </c>
      <c r="AX21" s="31">
        <v>12748.066366620002</v>
      </c>
      <c r="AY21" s="31">
        <v>13036.305864149999</v>
      </c>
      <c r="AZ21" s="31">
        <v>12897.104302899999</v>
      </c>
      <c r="BA21" s="31">
        <v>12584.521854340001</v>
      </c>
      <c r="BB21" s="31">
        <v>12204.299230549999</v>
      </c>
      <c r="BC21" s="31">
        <v>11617.46677777</v>
      </c>
      <c r="BD21" s="31">
        <v>14729.17101953</v>
      </c>
      <c r="BE21" s="31">
        <f t="shared" ref="BE21:CE21" si="4">BE22</f>
        <v>13183.64371991</v>
      </c>
      <c r="BF21" s="31">
        <f t="shared" si="4"/>
        <v>15448.43369037</v>
      </c>
      <c r="BG21" s="31">
        <f t="shared" si="4"/>
        <v>16168.97350201</v>
      </c>
      <c r="BH21" s="31">
        <f t="shared" si="4"/>
        <v>15124.94120901</v>
      </c>
      <c r="BI21" s="31">
        <f t="shared" si="4"/>
        <v>16001.57415181</v>
      </c>
      <c r="BJ21" s="31">
        <f t="shared" si="4"/>
        <v>16559.268215379998</v>
      </c>
      <c r="BK21" s="31">
        <f t="shared" si="4"/>
        <v>19009.618966509999</v>
      </c>
      <c r="BL21" s="34">
        <f t="shared" si="4"/>
        <v>17183.757694509997</v>
      </c>
      <c r="BM21" s="35">
        <f t="shared" si="4"/>
        <v>17081.872667169999</v>
      </c>
      <c r="BN21" s="35">
        <f t="shared" si="4"/>
        <v>19601.676574410001</v>
      </c>
      <c r="BO21" s="35">
        <f t="shared" si="4"/>
        <v>20361.50968608</v>
      </c>
      <c r="BP21" s="35">
        <f t="shared" si="4"/>
        <v>22188.26487182</v>
      </c>
      <c r="BQ21" s="35">
        <f t="shared" si="4"/>
        <v>22843.533650009998</v>
      </c>
      <c r="BR21" s="35">
        <f t="shared" si="4"/>
        <v>22754.6434601</v>
      </c>
      <c r="BS21" s="35">
        <f t="shared" si="4"/>
        <v>21903.626467459999</v>
      </c>
      <c r="BT21" s="35">
        <f t="shared" si="4"/>
        <v>22997.718175360002</v>
      </c>
      <c r="BU21" s="35">
        <f t="shared" si="4"/>
        <v>20870.862602859877</v>
      </c>
      <c r="BV21" s="35">
        <f t="shared" si="4"/>
        <v>21557.338789669997</v>
      </c>
      <c r="BW21" s="35">
        <f t="shared" si="4"/>
        <v>21021.56381589</v>
      </c>
      <c r="BX21" s="36">
        <f t="shared" si="4"/>
        <v>22404.695608509999</v>
      </c>
      <c r="BY21" s="36">
        <f t="shared" si="4"/>
        <v>20964.831644560003</v>
      </c>
      <c r="BZ21" s="35">
        <f t="shared" si="4"/>
        <v>20393.683201430002</v>
      </c>
      <c r="CA21" s="35">
        <f t="shared" si="4"/>
        <v>20407.356621819999</v>
      </c>
      <c r="CB21" s="35">
        <f t="shared" si="4"/>
        <v>23667.89949629</v>
      </c>
      <c r="CC21" s="35">
        <f t="shared" si="4"/>
        <v>21130.525704150001</v>
      </c>
      <c r="CD21" s="35">
        <f t="shared" si="4"/>
        <v>22608.289171919998</v>
      </c>
      <c r="CE21" s="35">
        <f t="shared" si="4"/>
        <v>22650.637346509997</v>
      </c>
    </row>
    <row r="22" spans="1:83" hidden="1">
      <c r="A22" s="37" t="s">
        <v>13</v>
      </c>
      <c r="B22" s="38">
        <v>5971.6021081099998</v>
      </c>
      <c r="C22" s="38">
        <v>5537.8413540000001</v>
      </c>
      <c r="D22" s="38">
        <v>6437.0568670000002</v>
      </c>
      <c r="E22" s="38">
        <v>7026.7853679999998</v>
      </c>
      <c r="F22" s="38">
        <v>5860.6354229999997</v>
      </c>
      <c r="G22" s="38">
        <v>7078.567258</v>
      </c>
      <c r="H22" s="38">
        <v>6544.4059981999999</v>
      </c>
      <c r="I22" s="38">
        <v>7204.1746743800004</v>
      </c>
      <c r="J22" s="38">
        <v>8092.9445070000002</v>
      </c>
      <c r="K22" s="38">
        <v>8270.71759982</v>
      </c>
      <c r="L22" s="38">
        <v>7899.2869414899997</v>
      </c>
      <c r="M22" s="38">
        <v>7347.2321750399997</v>
      </c>
      <c r="N22" s="38">
        <v>9047.6812147700002</v>
      </c>
      <c r="O22" s="38">
        <v>7933.0301506000005</v>
      </c>
      <c r="P22" s="38">
        <v>6791.7962806800006</v>
      </c>
      <c r="Q22" s="38">
        <v>8847.1201130000009</v>
      </c>
      <c r="R22" s="38">
        <v>7301.1940180000001</v>
      </c>
      <c r="S22" s="38">
        <v>6889.40109957</v>
      </c>
      <c r="T22" s="38">
        <v>8131.7413289599999</v>
      </c>
      <c r="U22" s="38">
        <v>7417.11503713</v>
      </c>
      <c r="V22" s="38">
        <v>7833.0288987100002</v>
      </c>
      <c r="W22" s="38">
        <v>8906.7506579000001</v>
      </c>
      <c r="X22" s="38">
        <v>7846.5463356700002</v>
      </c>
      <c r="Y22" s="38">
        <v>8213.0422893599989</v>
      </c>
      <c r="Z22" s="38">
        <v>9480.34182736</v>
      </c>
      <c r="AA22" s="38">
        <v>9019.5317611600003</v>
      </c>
      <c r="AB22" s="38">
        <v>8502.6022212600001</v>
      </c>
      <c r="AC22" s="38">
        <v>10750.1012197</v>
      </c>
      <c r="AD22" s="38">
        <v>10967.570001200002</v>
      </c>
      <c r="AE22" s="38">
        <v>9069.5090167500002</v>
      </c>
      <c r="AF22" s="38">
        <v>9857.9042917400002</v>
      </c>
      <c r="AG22" s="38">
        <v>9100.1233177499998</v>
      </c>
      <c r="AH22" s="38">
        <v>9966.5063772699996</v>
      </c>
      <c r="AI22" s="38">
        <v>11801.01811434</v>
      </c>
      <c r="AJ22" s="38">
        <v>9963.3287164899994</v>
      </c>
      <c r="AK22" s="38">
        <v>9261.1491741499995</v>
      </c>
      <c r="AL22" s="38">
        <v>11932.982478540001</v>
      </c>
      <c r="AM22" s="38">
        <v>10420.997196549999</v>
      </c>
      <c r="AN22" s="38">
        <v>13871.040209069999</v>
      </c>
      <c r="AO22" s="38">
        <v>16166.315125860001</v>
      </c>
      <c r="AP22" s="38">
        <v>13812.660768010001</v>
      </c>
      <c r="AQ22" s="38">
        <v>11832.76403373</v>
      </c>
      <c r="AR22" s="38">
        <v>10393.236795190001</v>
      </c>
      <c r="AS22" s="38">
        <v>13384.166622280001</v>
      </c>
      <c r="AT22" s="38">
        <v>13884.392963329999</v>
      </c>
      <c r="AU22" s="38">
        <v>12746.33567812</v>
      </c>
      <c r="AV22" s="38">
        <v>11837.635064620001</v>
      </c>
      <c r="AW22" s="38">
        <v>12436.123093049999</v>
      </c>
      <c r="AX22" s="38">
        <v>12748.066366620002</v>
      </c>
      <c r="AY22" s="38">
        <v>13036.305864149999</v>
      </c>
      <c r="AZ22" s="38">
        <v>12897.104302899999</v>
      </c>
      <c r="BA22" s="38">
        <v>12584.521854340001</v>
      </c>
      <c r="BB22" s="38">
        <v>12204.299230549999</v>
      </c>
      <c r="BC22" s="38">
        <v>11617.46677777</v>
      </c>
      <c r="BD22" s="38">
        <v>14729.17101953</v>
      </c>
      <c r="BE22" s="38">
        <f>[1]Sheet1!$B$52/1000000</f>
        <v>13183.64371991</v>
      </c>
      <c r="BF22" s="38">
        <f>[2]Sheet1!$B$52/1000000</f>
        <v>15448.43369037</v>
      </c>
      <c r="BG22" s="38">
        <f>[3]Sheet1!$B$52/1000000</f>
        <v>16168.97350201</v>
      </c>
      <c r="BH22" s="38">
        <f>[25]Sheet1!$B$52/1000000</f>
        <v>15124.94120901</v>
      </c>
      <c r="BI22" s="38">
        <f>[26]Sheet1!$B$52/1000000</f>
        <v>16001.57415181</v>
      </c>
      <c r="BJ22" s="38">
        <f>[4]Sheet1!$B$52/1000000</f>
        <v>16559.268215379998</v>
      </c>
      <c r="BK22" s="38">
        <f>[27]Sheet1!$B$52/1000000</f>
        <v>19009.618966509999</v>
      </c>
      <c r="BL22" s="39">
        <f>[5]Sheet1!$B$52/1000000</f>
        <v>17183.757694509997</v>
      </c>
      <c r="BM22" s="40">
        <f>[6]Sheet1!$B$52/1000000</f>
        <v>17081.872667169999</v>
      </c>
      <c r="BN22" s="40">
        <f>[7]Sheet1!$B$52/1000000</f>
        <v>19601.676574410001</v>
      </c>
      <c r="BO22" s="40">
        <f>[8]Sheet1!$B$52/1000000</f>
        <v>20361.50968608</v>
      </c>
      <c r="BP22" s="40">
        <f>[9]Sheet1!$B$52/1000000</f>
        <v>22188.26487182</v>
      </c>
      <c r="BQ22" s="40">
        <f>[10]Sheet1!$B$52/1000000</f>
        <v>22843.533650009998</v>
      </c>
      <c r="BR22" s="40">
        <f>[11]Sheet1!$B$52/1000000</f>
        <v>22754.6434601</v>
      </c>
      <c r="BS22" s="40">
        <f>[12]Sheet1!$B$52/1000000</f>
        <v>21903.626467459999</v>
      </c>
      <c r="BT22" s="40">
        <f>[13]Sheet1!$B$52/1000000</f>
        <v>22997.718175360002</v>
      </c>
      <c r="BU22" s="40">
        <f>[14]Sheet1!$B$52/1000000</f>
        <v>20870.862602859877</v>
      </c>
      <c r="BV22" s="40">
        <f>[15]Sheet1!$B$52/1000000</f>
        <v>21557.338789669997</v>
      </c>
      <c r="BW22" s="40">
        <f>[16]Sheet1!$B$52/1000000</f>
        <v>21021.56381589</v>
      </c>
      <c r="BX22" s="41">
        <f>[17]Sheet1!$B$52/1000000</f>
        <v>22404.695608509999</v>
      </c>
      <c r="BY22" s="41">
        <f>[18]Sheet1!$B$52/1000000</f>
        <v>20964.831644560003</v>
      </c>
      <c r="BZ22" s="40">
        <f>[19]Sheet1!$B$52/1000000</f>
        <v>20393.683201430002</v>
      </c>
      <c r="CA22" s="40">
        <f>[20]Sheet1!$B$52/1000000</f>
        <v>20407.356621819999</v>
      </c>
      <c r="CB22" s="40">
        <f>[21]Sheet1!$B$52/1000000</f>
        <v>23667.89949629</v>
      </c>
      <c r="CC22" s="40">
        <f>[22]Sheet1!$B$52/1000000</f>
        <v>21130.525704150001</v>
      </c>
      <c r="CD22" s="40">
        <f>[23]Sheet1!$B$52/1000000</f>
        <v>22608.289171919998</v>
      </c>
      <c r="CE22" s="40">
        <f>[24]Sheet1!$B$52/1000000</f>
        <v>22650.637346509997</v>
      </c>
    </row>
    <row r="23" spans="1:83" hidden="1">
      <c r="A23" s="37" t="s">
        <v>14</v>
      </c>
      <c r="B23" s="38">
        <v>5966.2016878142013</v>
      </c>
      <c r="C23" s="38">
        <v>5851.2988878268025</v>
      </c>
      <c r="D23" s="38">
        <v>5558.488598769407</v>
      </c>
      <c r="E23" s="38">
        <v>4523.4571564282123</v>
      </c>
      <c r="F23" s="38">
        <v>4530.8695654889907</v>
      </c>
      <c r="G23" s="38">
        <v>3776.8816617608186</v>
      </c>
      <c r="H23" s="38">
        <v>3492.9039576952141</v>
      </c>
      <c r="I23" s="38">
        <v>2522.7504458139424</v>
      </c>
      <c r="J23" s="38">
        <v>2635.3049578573696</v>
      </c>
      <c r="K23" s="38">
        <v>2758.0097227803944</v>
      </c>
      <c r="L23" s="38">
        <v>2889.8218063480194</v>
      </c>
      <c r="M23" s="38">
        <v>3240.633344695832</v>
      </c>
      <c r="N23" s="38">
        <v>2736.1162640017283</v>
      </c>
      <c r="O23" s="38">
        <v>3402.6978688158551</v>
      </c>
      <c r="P23" s="38">
        <v>3362.338064799007</v>
      </c>
      <c r="Q23" s="38">
        <v>2842.5635423256454</v>
      </c>
      <c r="R23" s="38">
        <v>1377.2572415980289</v>
      </c>
      <c r="S23" s="38">
        <v>952.60470319871695</v>
      </c>
      <c r="T23" s="38">
        <v>799.94963123323396</v>
      </c>
      <c r="U23" s="38">
        <v>728.18247203323313</v>
      </c>
      <c r="V23" s="38">
        <v>646.71216634849668</v>
      </c>
      <c r="W23" s="38">
        <v>2222.1301448152512</v>
      </c>
      <c r="X23" s="38">
        <v>5424.8682413087981</v>
      </c>
      <c r="Y23" s="38">
        <v>5398.4877313524757</v>
      </c>
      <c r="Z23" s="38">
        <v>4870.3587226864593</v>
      </c>
      <c r="AA23" s="38">
        <v>4965.2896945801604</v>
      </c>
      <c r="AB23" s="38">
        <v>5413.9956379907353</v>
      </c>
      <c r="AC23" s="38">
        <v>4850.9589715664069</v>
      </c>
      <c r="AD23" s="38">
        <v>3107.3852445661373</v>
      </c>
      <c r="AE23" s="38">
        <v>4173.0587739308285</v>
      </c>
      <c r="AF23" s="38">
        <v>4088.3238075942836</v>
      </c>
      <c r="AG23" s="38">
        <v>5059.352411603154</v>
      </c>
      <c r="AH23" s="38">
        <v>5054.8795471580343</v>
      </c>
      <c r="AI23" s="38">
        <v>7199.3907599085733</v>
      </c>
      <c r="AJ23" s="38">
        <v>12436.287905727679</v>
      </c>
      <c r="AK23" s="38">
        <v>10525.927180571745</v>
      </c>
      <c r="AL23" s="38">
        <v>6187.5377148129255</v>
      </c>
      <c r="AM23" s="38">
        <v>6938.2178863718264</v>
      </c>
      <c r="AN23" s="38">
        <v>4753.2499308792694</v>
      </c>
      <c r="AO23" s="38">
        <v>2933.8393426085768</v>
      </c>
      <c r="AP23" s="38">
        <v>3012.1844814908072</v>
      </c>
      <c r="AQ23" s="38">
        <v>2677.0325684250447</v>
      </c>
      <c r="AR23" s="38">
        <v>2696.6976209328777</v>
      </c>
      <c r="AS23" s="38">
        <v>388.251484</v>
      </c>
      <c r="AT23" s="38">
        <v>286.11071399999997</v>
      </c>
      <c r="AU23" s="38">
        <v>0</v>
      </c>
      <c r="AV23" s="38">
        <v>0</v>
      </c>
      <c r="AW23" s="38">
        <v>0</v>
      </c>
      <c r="AX23" s="38">
        <v>0</v>
      </c>
      <c r="AY23" s="38">
        <v>0</v>
      </c>
      <c r="AZ23" s="38">
        <v>0</v>
      </c>
      <c r="BA23" s="38">
        <v>0</v>
      </c>
      <c r="BB23" s="38">
        <v>0</v>
      </c>
      <c r="BC23" s="38">
        <v>0</v>
      </c>
      <c r="BD23" s="38">
        <v>0</v>
      </c>
      <c r="BE23" s="38">
        <f>[1]Sheet1!$B$53/1000000</f>
        <v>0</v>
      </c>
      <c r="BF23" s="38">
        <f>[2]Sheet1!$B$53/1000000</f>
        <v>0</v>
      </c>
      <c r="BG23" s="38">
        <f>[3]Sheet1!$B$53/1000000</f>
        <v>0</v>
      </c>
      <c r="BH23" s="38">
        <f>[25]Sheet1!$B$53/1000000</f>
        <v>0</v>
      </c>
      <c r="BI23" s="38">
        <f>[26]Sheet1!$B$53/1000000</f>
        <v>699.32799999999997</v>
      </c>
      <c r="BJ23" s="38">
        <f>[4]Sheet1!$B$53/1000000</f>
        <v>0</v>
      </c>
      <c r="BK23" s="38">
        <f>[27]Sheet1!$B$53/1000000</f>
        <v>0</v>
      </c>
      <c r="BL23" s="39">
        <f>[5]Sheet1!$B$53/1000000</f>
        <v>1341.03655</v>
      </c>
      <c r="BM23" s="40">
        <f>[6]Sheet1!$B$53/1000000</f>
        <v>5127.5557339999996</v>
      </c>
      <c r="BN23" s="40">
        <f>[7]Sheet1!$B$53/1000000</f>
        <v>5127.5557339999996</v>
      </c>
      <c r="BO23" s="40">
        <f>[8]Sheet1!$B$53/1000000</f>
        <v>5127.5557339999996</v>
      </c>
      <c r="BP23" s="40">
        <f>[9]Sheet1!$B$53/1000000</f>
        <v>3600.6128469999999</v>
      </c>
      <c r="BQ23" s="40">
        <f>[10]Sheet1!$B$53/1000000</f>
        <v>4300.2791690000004</v>
      </c>
      <c r="BR23" s="40">
        <f>[11]Sheet1!$B$53/1000000</f>
        <v>5520.552334</v>
      </c>
      <c r="BS23" s="40">
        <f>[12]Sheet1!$B$53/1000000</f>
        <v>5114.8577519999999</v>
      </c>
      <c r="BT23" s="40">
        <f>[13]Sheet1!$B$53/1000000</f>
        <v>5269.2621499999996</v>
      </c>
      <c r="BU23" s="40">
        <f>[14]Sheet1!$B$53/1000000</f>
        <v>6128.5793880000001</v>
      </c>
      <c r="BV23" s="40">
        <f>[15]Sheet1!$B$53/1000000</f>
        <v>7367.8895929999999</v>
      </c>
      <c r="BW23" s="40">
        <f>[16]Sheet1!$B$53/1000000</f>
        <v>7977.5704599999999</v>
      </c>
      <c r="BX23" s="41">
        <f>[17]Sheet1!$B$53/1000000</f>
        <v>7700.2971889999999</v>
      </c>
      <c r="BY23" s="41">
        <f>[18]Sheet1!$B$53/1000000</f>
        <v>6800.8622160000004</v>
      </c>
      <c r="BZ23" s="40">
        <f>[19]Sheet1!$B$53/1000000</f>
        <v>6823.202773</v>
      </c>
      <c r="CA23" s="40">
        <f>[20]Sheet1!$B$53/1000000</f>
        <v>6831.3573040000001</v>
      </c>
      <c r="CB23" s="40">
        <f>[21]Sheet1!$B$53/1000000</f>
        <v>5538.2423570000001</v>
      </c>
      <c r="CC23" s="40">
        <f>[22]Sheet1!$B$53/1000000</f>
        <v>5988.9588704899998</v>
      </c>
      <c r="CD23" s="40">
        <f>[23]Sheet1!$B$53/1000000</f>
        <v>5994.12558549</v>
      </c>
      <c r="CE23" s="40">
        <f>[24]Sheet1!$B$53/1000000</f>
        <v>5878.4717973899997</v>
      </c>
    </row>
    <row r="24" spans="1:83">
      <c r="A24" s="30" t="s">
        <v>15</v>
      </c>
      <c r="B24" s="31">
        <v>566.76894070000003</v>
      </c>
      <c r="C24" s="31">
        <v>561.38201527000001</v>
      </c>
      <c r="D24" s="31">
        <v>633.57609215000002</v>
      </c>
      <c r="E24" s="31">
        <v>635.89531221000004</v>
      </c>
      <c r="F24" s="31">
        <v>650.11467626000001</v>
      </c>
      <c r="G24" s="31">
        <v>656.81687837000004</v>
      </c>
      <c r="H24" s="31">
        <v>630.55986406999989</v>
      </c>
      <c r="I24" s="31">
        <v>639.85372498000004</v>
      </c>
      <c r="J24" s="31">
        <v>638.35519840999996</v>
      </c>
      <c r="K24" s="31">
        <v>626.93898561999993</v>
      </c>
      <c r="L24" s="31">
        <v>634.73559082999998</v>
      </c>
      <c r="M24" s="31">
        <v>776.02314897999997</v>
      </c>
      <c r="N24" s="31">
        <v>719.52092578999998</v>
      </c>
      <c r="O24" s="31">
        <v>555.73234613</v>
      </c>
      <c r="P24" s="31">
        <v>599.75634531999992</v>
      </c>
      <c r="Q24" s="31">
        <v>598.92009349</v>
      </c>
      <c r="R24" s="31">
        <v>562.35109555999998</v>
      </c>
      <c r="S24" s="31">
        <v>610.7732596699999</v>
      </c>
      <c r="T24" s="31">
        <v>619.21422926000002</v>
      </c>
      <c r="U24" s="31">
        <v>602.77408373000003</v>
      </c>
      <c r="V24" s="31">
        <v>608.57473106999998</v>
      </c>
      <c r="W24" s="31">
        <v>664.07478748000005</v>
      </c>
      <c r="X24" s="31">
        <v>812.59433723999996</v>
      </c>
      <c r="Y24" s="31">
        <v>733.07978335999996</v>
      </c>
      <c r="Z24" s="31">
        <v>848.70295396000006</v>
      </c>
      <c r="AA24" s="31">
        <v>810.29946520999999</v>
      </c>
      <c r="AB24" s="31">
        <v>738.61513108999998</v>
      </c>
      <c r="AC24" s="31">
        <v>735.14267133999999</v>
      </c>
      <c r="AD24" s="31">
        <v>599.48956355999997</v>
      </c>
      <c r="AE24" s="31">
        <v>478.34552564000001</v>
      </c>
      <c r="AF24" s="31">
        <v>455.44967087999999</v>
      </c>
      <c r="AG24" s="31">
        <v>490.54534795000006</v>
      </c>
      <c r="AH24" s="31">
        <v>470.84138588999997</v>
      </c>
      <c r="AI24" s="31">
        <v>557.35530943999993</v>
      </c>
      <c r="AJ24" s="31">
        <v>307.77309590000004</v>
      </c>
      <c r="AK24" s="31">
        <v>297.70728659000002</v>
      </c>
      <c r="AL24" s="31">
        <v>386.18113618999996</v>
      </c>
      <c r="AM24" s="31">
        <v>323.16495012000001</v>
      </c>
      <c r="AN24" s="31">
        <v>333.43817456000005</v>
      </c>
      <c r="AO24" s="31">
        <v>197.20005337000001</v>
      </c>
      <c r="AP24" s="31">
        <v>165.38922695999997</v>
      </c>
      <c r="AQ24" s="31">
        <v>168.63482725</v>
      </c>
      <c r="AR24" s="31">
        <v>158.00103286000001</v>
      </c>
      <c r="AS24" s="31">
        <v>158.03096547999999</v>
      </c>
      <c r="AT24" s="31">
        <v>149.31117437999998</v>
      </c>
      <c r="AU24" s="31">
        <v>167.35838430000001</v>
      </c>
      <c r="AV24" s="31">
        <v>172.86387261000002</v>
      </c>
      <c r="AW24" s="31">
        <v>155.38475002999996</v>
      </c>
      <c r="AX24" s="31">
        <v>179.77778240999996</v>
      </c>
      <c r="AY24" s="31">
        <v>171.19205636000001</v>
      </c>
      <c r="AZ24" s="31">
        <v>175.67916274999999</v>
      </c>
      <c r="BA24" s="31">
        <v>198.52022808999996</v>
      </c>
      <c r="BB24" s="31">
        <v>175.95705110999998</v>
      </c>
      <c r="BC24" s="31">
        <v>208.14921520999997</v>
      </c>
      <c r="BD24" s="31">
        <v>135.90070018</v>
      </c>
      <c r="BE24" s="31">
        <f>[1]Sheet1!$B$55/1000000</f>
        <v>250.25628148999999</v>
      </c>
      <c r="BF24" s="31">
        <f>[2]Sheet1!$B$55/1000000</f>
        <v>187.08741681408299</v>
      </c>
      <c r="BG24" s="31">
        <f>[3]Sheet1!$B$55/1000000</f>
        <v>198.73130742879599</v>
      </c>
      <c r="BH24" s="31">
        <f>[25]Sheet1!$B$55/1000000</f>
        <v>190.41397482999997</v>
      </c>
      <c r="BI24" s="31">
        <f>[26]Sheet1!$B$55/1000000</f>
        <v>190.803126589252</v>
      </c>
      <c r="BJ24" s="31">
        <f>[4]Sheet1!$B$55/1000000</f>
        <v>542.92142581579401</v>
      </c>
      <c r="BK24" s="31">
        <f>[27]Sheet1!$B$55/1000000</f>
        <v>228.230736660503</v>
      </c>
      <c r="BL24" s="34">
        <f>[5]Sheet1!$B$55/1000000</f>
        <v>239.66085540775097</v>
      </c>
      <c r="BM24" s="35">
        <f>[6]Sheet1!$B$55/1000000</f>
        <v>377.59770371788198</v>
      </c>
      <c r="BN24" s="35">
        <f>[7]Sheet1!$B$55/1000000</f>
        <v>237.57943534605099</v>
      </c>
      <c r="BO24" s="35">
        <f>[8]Sheet1!$B$55/1000000</f>
        <v>257.94199467153197</v>
      </c>
      <c r="BP24" s="35">
        <f>[9]Sheet1!$B$55/1000000</f>
        <v>156.814360120168</v>
      </c>
      <c r="BQ24" s="35">
        <f>[10]Sheet1!$B$55/1000000</f>
        <v>262.13897190342698</v>
      </c>
      <c r="BR24" s="35">
        <f>[11]Sheet1!$B$55/1000000</f>
        <v>297.847206480762</v>
      </c>
      <c r="BS24" s="35">
        <f>[12]Sheet1!$B$55/1000000</f>
        <v>250.10539367250902</v>
      </c>
      <c r="BT24" s="35">
        <f>[13]Sheet1!$B$55/1000000</f>
        <v>261.89124368087801</v>
      </c>
      <c r="BU24" s="35">
        <f>[14]Sheet1!$B$55/1000000</f>
        <v>219.44258900263799</v>
      </c>
      <c r="BV24" s="35">
        <f>[15]Sheet1!$B$55/1000000</f>
        <v>329.796139436109</v>
      </c>
      <c r="BW24" s="35">
        <f>[16]Sheet1!$B$55/1000000</f>
        <v>243.09341610997498</v>
      </c>
      <c r="BX24" s="36">
        <f>[17]Sheet1!$B$55/1000000</f>
        <v>240.20686454832</v>
      </c>
      <c r="BY24" s="36">
        <f>[18]Sheet1!$B$55/1000000</f>
        <v>291.87699440812798</v>
      </c>
      <c r="BZ24" s="35">
        <f>[19]Sheet1!$B$55/1000000</f>
        <v>346.17770654979398</v>
      </c>
      <c r="CA24" s="35">
        <f>[20]Sheet1!$B$55/1000000</f>
        <v>256.25987176260696</v>
      </c>
      <c r="CB24" s="35">
        <f>[21]Sheet1!$B$55/1000000</f>
        <v>176.216933167413</v>
      </c>
      <c r="CC24" s="35">
        <f>[22]Sheet1!$B$55/1000000</f>
        <v>227.342316829216</v>
      </c>
      <c r="CD24" s="35">
        <f>[23]Sheet1!$B$55/1000000</f>
        <v>235.74511126911301</v>
      </c>
      <c r="CE24" s="35">
        <f>[24]Sheet1!$B$55/1000000</f>
        <v>231.512338917617</v>
      </c>
    </row>
    <row r="25" spans="1:83" s="47" customFormat="1">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7"/>
      <c r="BM25" s="28"/>
      <c r="BN25" s="28"/>
      <c r="BO25" s="28"/>
      <c r="BP25" s="28"/>
      <c r="BQ25" s="28"/>
      <c r="BR25" s="28"/>
      <c r="BS25" s="28"/>
      <c r="BT25" s="28"/>
      <c r="BU25" s="28"/>
      <c r="BV25" s="28"/>
      <c r="BW25" s="28"/>
      <c r="BX25" s="29"/>
      <c r="BY25" s="29"/>
      <c r="BZ25" s="28"/>
      <c r="CA25" s="28"/>
      <c r="CB25" s="28"/>
      <c r="CC25" s="28"/>
      <c r="CD25" s="28"/>
      <c r="CE25" s="28"/>
    </row>
    <row r="26" spans="1:83" s="47" customFormat="1">
      <c r="A26" s="23" t="s">
        <v>16</v>
      </c>
      <c r="B26" s="24">
        <v>3268.269763851988</v>
      </c>
      <c r="C26" s="24">
        <v>3090.1988906050701</v>
      </c>
      <c r="D26" s="24">
        <v>2872.2913738049551</v>
      </c>
      <c r="E26" s="24">
        <v>1874.1525529133735</v>
      </c>
      <c r="F26" s="24">
        <v>1914.0367885712267</v>
      </c>
      <c r="G26" s="24">
        <v>1313.202274313245</v>
      </c>
      <c r="H26" s="24">
        <v>1195.1708812847676</v>
      </c>
      <c r="I26" s="24">
        <v>1026.9130841860569</v>
      </c>
      <c r="J26" s="24">
        <v>1040.5802379979341</v>
      </c>
      <c r="K26" s="24">
        <v>1381.5419174832523</v>
      </c>
      <c r="L26" s="24">
        <v>1355.2035578171535</v>
      </c>
      <c r="M26" s="24">
        <v>1495.5911079310963</v>
      </c>
      <c r="N26" s="24">
        <v>1416.2985144045322</v>
      </c>
      <c r="O26" s="24">
        <v>1316.2124150314792</v>
      </c>
      <c r="P26" s="24">
        <v>1327.6150237082923</v>
      </c>
      <c r="Q26" s="24">
        <v>895.98982937381129</v>
      </c>
      <c r="R26" s="24">
        <v>358.58402040197115</v>
      </c>
      <c r="S26" s="24">
        <v>262.08225180128306</v>
      </c>
      <c r="T26" s="24">
        <v>249.80588776676612</v>
      </c>
      <c r="U26" s="24">
        <v>252.67532496676682</v>
      </c>
      <c r="V26" s="24">
        <v>84.926814651503236</v>
      </c>
      <c r="W26" s="24">
        <v>448.16843452288043</v>
      </c>
      <c r="X26" s="24">
        <v>860.30724307623598</v>
      </c>
      <c r="Y26" s="24">
        <v>861.69601264720427</v>
      </c>
      <c r="Z26" s="24">
        <v>647.86349102564384</v>
      </c>
      <c r="AA26" s="24">
        <v>608.66732577356777</v>
      </c>
      <c r="AB26" s="24">
        <v>623.02843110352956</v>
      </c>
      <c r="AC26" s="24">
        <v>627.00284524527945</v>
      </c>
      <c r="AD26" s="24">
        <v>266.52847461226247</v>
      </c>
      <c r="AE26" s="24">
        <v>257.16208898013798</v>
      </c>
      <c r="AF26" s="24">
        <v>67.930802678816804</v>
      </c>
      <c r="AG26" s="24">
        <v>199.75619119656352</v>
      </c>
      <c r="AH26" s="24">
        <v>223.65360895073803</v>
      </c>
      <c r="AI26" s="24">
        <v>165.59838009142678</v>
      </c>
      <c r="AJ26" s="24">
        <v>165.32044554900617</v>
      </c>
      <c r="AK26" s="24">
        <v>166.87931240316229</v>
      </c>
      <c r="AL26" s="24">
        <v>167.55529418707442</v>
      </c>
      <c r="AM26" s="24">
        <v>140.1675826281743</v>
      </c>
      <c r="AN26" s="24">
        <v>142.097400230044</v>
      </c>
      <c r="AO26" s="24">
        <v>145.04344053523013</v>
      </c>
      <c r="AP26" s="24">
        <v>146.07079750919283</v>
      </c>
      <c r="AQ26" s="24">
        <v>145.40318257495574</v>
      </c>
      <c r="AR26" s="24">
        <v>145.80381809871724</v>
      </c>
      <c r="AS26" s="24">
        <v>0</v>
      </c>
      <c r="AT26" s="24">
        <v>0</v>
      </c>
      <c r="AU26" s="24">
        <v>0</v>
      </c>
      <c r="AV26" s="24">
        <v>0</v>
      </c>
      <c r="AW26" s="24">
        <v>0</v>
      </c>
      <c r="AX26" s="24">
        <v>0</v>
      </c>
      <c r="AY26" s="24">
        <v>0</v>
      </c>
      <c r="AZ26" s="24">
        <v>0</v>
      </c>
      <c r="BA26" s="24">
        <v>0</v>
      </c>
      <c r="BB26" s="24">
        <v>0</v>
      </c>
      <c r="BC26" s="24">
        <v>0</v>
      </c>
      <c r="BD26" s="24">
        <v>0</v>
      </c>
      <c r="BE26" s="24">
        <f>[1]Sheet1!$B$72/1000000</f>
        <v>0</v>
      </c>
      <c r="BF26" s="24">
        <f>[2]Sheet1!$B$72/1000000</f>
        <v>0</v>
      </c>
      <c r="BG26" s="24">
        <f>[3]Sheet1!$B$72/1000000</f>
        <v>0</v>
      </c>
      <c r="BH26" s="24">
        <f>[25]Sheet1!$B$72/1000000</f>
        <v>0</v>
      </c>
      <c r="BI26" s="24">
        <f>[26]Sheet1!$B$72/1000000</f>
        <v>0</v>
      </c>
      <c r="BJ26" s="24">
        <f>[4]Sheet1!$B$72/1000000</f>
        <v>0</v>
      </c>
      <c r="BK26" s="24">
        <f>[27]Sheet1!$B$72/1000000</f>
        <v>0</v>
      </c>
      <c r="BL26" s="27">
        <f>[5]Sheet1!$B$72/1000000</f>
        <v>911.24699999999996</v>
      </c>
      <c r="BM26" s="28">
        <f>[6]Sheet1!$B$72/1000000</f>
        <v>2101.005643</v>
      </c>
      <c r="BN26" s="28">
        <f>[7]Sheet1!$B$72/1000000</f>
        <v>2101.005643</v>
      </c>
      <c r="BO26" s="28">
        <f>[8]Sheet1!$B$72/1000000</f>
        <v>2101.005643</v>
      </c>
      <c r="BP26" s="28">
        <f>[9]Sheet1!$B$72/1000000</f>
        <v>1976.9168930000001</v>
      </c>
      <c r="BQ26" s="28">
        <f>[10]Sheet1!$B$72/1000000</f>
        <v>2120.4720090000001</v>
      </c>
      <c r="BR26" s="28">
        <f>[11]Sheet1!$B$72/1000000</f>
        <v>2219.7488979999998</v>
      </c>
      <c r="BS26" s="28">
        <f>[12]Sheet1!$B$72/1000000</f>
        <v>2556.0925769999999</v>
      </c>
      <c r="BT26" s="28">
        <f>[13]Sheet1!$B$72/1000000</f>
        <v>2666.5939119999998</v>
      </c>
      <c r="BU26" s="28">
        <f>[14]Sheet1!$B$72/1000000</f>
        <v>2878.590831</v>
      </c>
      <c r="BV26" s="28">
        <f>[15]Sheet1!$B$72/1000000</f>
        <v>3092.9646889999999</v>
      </c>
      <c r="BW26" s="28">
        <f>[16]Sheet1!$B$72/1000000</f>
        <v>3503.7332630000001</v>
      </c>
      <c r="BX26" s="29">
        <f>[17]Sheet1!$B$72/1000000</f>
        <v>3428.5739400000002</v>
      </c>
      <c r="BY26" s="29">
        <f>[18]Sheet1!$B$72/1000000</f>
        <v>3180.0192959999999</v>
      </c>
      <c r="BZ26" s="28">
        <f>[19]Sheet1!$B$72/1000000</f>
        <v>3230.1208339999998</v>
      </c>
      <c r="CA26" s="28">
        <f>[20]Sheet1!$B$72/1000000</f>
        <v>3156.9951470000001</v>
      </c>
      <c r="CB26" s="28">
        <f>[21]Sheet1!$B$72/1000000</f>
        <v>3056.51838</v>
      </c>
      <c r="CC26" s="28">
        <f>[22]Sheet1!$B$72/1000000</f>
        <v>3095.3051985000002</v>
      </c>
      <c r="CD26" s="28">
        <f>[23]Sheet1!$B$72/1000000</f>
        <v>3095.9082248100003</v>
      </c>
      <c r="CE26" s="28">
        <f>[24]Sheet1!$B$72/1000000</f>
        <v>3096.1976481799998</v>
      </c>
    </row>
    <row r="27" spans="1:83">
      <c r="A27" s="3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9"/>
      <c r="BM27" s="40"/>
      <c r="BN27" s="40"/>
      <c r="BO27" s="40"/>
      <c r="BP27" s="40"/>
      <c r="BQ27" s="40"/>
      <c r="BR27" s="40"/>
      <c r="BS27" s="40"/>
      <c r="BT27" s="40"/>
      <c r="BU27" s="40"/>
      <c r="BV27" s="40"/>
      <c r="BW27" s="40"/>
      <c r="BX27" s="41"/>
      <c r="BY27" s="41"/>
      <c r="BZ27" s="40"/>
      <c r="CA27" s="40"/>
      <c r="CB27" s="40"/>
      <c r="CC27" s="40"/>
      <c r="CD27" s="40"/>
      <c r="CE27" s="40"/>
    </row>
    <row r="28" spans="1:83">
      <c r="A28" s="23" t="s">
        <v>17</v>
      </c>
      <c r="B28" s="24">
        <v>61.716830000000002</v>
      </c>
      <c r="C28" s="24">
        <v>61.716830000000002</v>
      </c>
      <c r="D28" s="24">
        <v>61.077849000000001</v>
      </c>
      <c r="E28" s="24">
        <v>61.100413000000003</v>
      </c>
      <c r="F28" s="24">
        <v>62.051412999999997</v>
      </c>
      <c r="G28" s="24">
        <v>62.052413000000001</v>
      </c>
      <c r="H28" s="24">
        <v>61.764913</v>
      </c>
      <c r="I28" s="24">
        <v>61.765912999999998</v>
      </c>
      <c r="J28" s="24">
        <v>61.766913000000002</v>
      </c>
      <c r="K28" s="24">
        <v>61.767913000000242</v>
      </c>
      <c r="L28" s="24">
        <v>61.767913</v>
      </c>
      <c r="M28" s="24">
        <v>61.769913000000003</v>
      </c>
      <c r="N28" s="24">
        <v>62.445912999999997</v>
      </c>
      <c r="O28" s="24">
        <v>62.446913000000002</v>
      </c>
      <c r="P28" s="24">
        <v>62.447913</v>
      </c>
      <c r="Q28" s="24">
        <v>62.447913</v>
      </c>
      <c r="R28" s="24">
        <v>62.396172999999997</v>
      </c>
      <c r="S28" s="24">
        <v>62.397173000000002</v>
      </c>
      <c r="T28" s="24">
        <v>62.397173000000002</v>
      </c>
      <c r="U28" s="24">
        <v>62.399172999999998</v>
      </c>
      <c r="V28" s="24">
        <v>1506.900173</v>
      </c>
      <c r="W28" s="24">
        <v>62.400173000000002</v>
      </c>
      <c r="X28" s="24">
        <v>62.402172999999998</v>
      </c>
      <c r="Y28" s="24">
        <v>62.402172999999998</v>
      </c>
      <c r="Z28" s="24">
        <v>62.396172999999997</v>
      </c>
      <c r="AA28" s="24">
        <v>62.398173</v>
      </c>
      <c r="AB28" s="24">
        <v>62.397173000000002</v>
      </c>
      <c r="AC28" s="24">
        <v>62.397173000000002</v>
      </c>
      <c r="AD28" s="24">
        <v>62.399172999999998</v>
      </c>
      <c r="AE28" s="24">
        <v>612.400173</v>
      </c>
      <c r="AF28" s="24">
        <v>62.400173000000002</v>
      </c>
      <c r="AG28" s="24">
        <v>62.401173</v>
      </c>
      <c r="AH28" s="24">
        <v>1062.978314</v>
      </c>
      <c r="AI28" s="24">
        <v>2812.9675980000002</v>
      </c>
      <c r="AJ28" s="24">
        <v>62.962598</v>
      </c>
      <c r="AK28" s="24">
        <v>62.962598</v>
      </c>
      <c r="AL28" s="24">
        <v>62.964598000000002</v>
      </c>
      <c r="AM28" s="24">
        <v>62.965598</v>
      </c>
      <c r="AN28" s="24">
        <v>62.965598</v>
      </c>
      <c r="AO28" s="24">
        <v>62.967598000000002</v>
      </c>
      <c r="AP28" s="24">
        <v>62.968598</v>
      </c>
      <c r="AQ28" s="24">
        <v>62.930098000000001</v>
      </c>
      <c r="AR28" s="24">
        <v>62.932338999999999</v>
      </c>
      <c r="AS28" s="24">
        <v>62.921339000000003</v>
      </c>
      <c r="AT28" s="24">
        <v>62.955416999999997</v>
      </c>
      <c r="AU28" s="24">
        <v>62.957175999999997</v>
      </c>
      <c r="AV28" s="24">
        <v>62.945774999999998</v>
      </c>
      <c r="AW28" s="24">
        <v>62.945774999999998</v>
      </c>
      <c r="AX28" s="24">
        <v>62.947775</v>
      </c>
      <c r="AY28" s="24">
        <v>62.948774999999998</v>
      </c>
      <c r="AZ28" s="24">
        <v>61.104774999999997</v>
      </c>
      <c r="BA28" s="24">
        <v>1246.0706359999999</v>
      </c>
      <c r="BB28" s="24">
        <v>61.024911000000003</v>
      </c>
      <c r="BC28" s="24">
        <v>61.025911000000001</v>
      </c>
      <c r="BD28" s="24">
        <v>61.026910999999998</v>
      </c>
      <c r="BE28" s="24">
        <f>[1]Sheet1!$B$81/1000000</f>
        <v>61.026910999999998</v>
      </c>
      <c r="BF28" s="24">
        <f>[2]Sheet1!$B$81/1000000</f>
        <v>61.016410999999998</v>
      </c>
      <c r="BG28" s="24">
        <f>[3]Sheet1!$B$81/1000000</f>
        <v>3061.018411</v>
      </c>
      <c r="BH28" s="24">
        <f>[25]Sheet1!$B$81/1000000</f>
        <v>1761.019411</v>
      </c>
      <c r="BI28" s="24">
        <f>[26]Sheet1!$B$81/1000000</f>
        <v>61.020411000000003</v>
      </c>
      <c r="BJ28" s="24">
        <f>[4]Sheet1!$B$81/1000000</f>
        <v>2061.0214110000002</v>
      </c>
      <c r="BK28" s="24">
        <f>[27]Sheet1!$B$81/1000000</f>
        <v>61.021411000000001</v>
      </c>
      <c r="BL28" s="27">
        <f>[5]Sheet1!$B$81/1000000</f>
        <v>61.023411000000003</v>
      </c>
      <c r="BM28" s="28">
        <f>[6]Sheet1!$B$81/1000000</f>
        <v>61.024411000000001</v>
      </c>
      <c r="BN28" s="28">
        <f>[7]Sheet1!$B$81/1000000</f>
        <v>61.024411000000001</v>
      </c>
      <c r="BO28" s="28">
        <f>[8]Sheet1!$B$81/1000000</f>
        <v>61.026411000000003</v>
      </c>
      <c r="BP28" s="28">
        <f>[9]Sheet1!$B$81/1000000</f>
        <v>61.027411000000001</v>
      </c>
      <c r="BQ28" s="28">
        <f>[10]Sheet1!$B$81/1000000</f>
        <v>61.028410999999998</v>
      </c>
      <c r="BR28" s="28">
        <f>[11]Sheet1!$B$81/1000000</f>
        <v>61.029411000000003</v>
      </c>
      <c r="BS28" s="28">
        <f>[12]Sheet1!$B$81/1000000</f>
        <v>61.030411000000001</v>
      </c>
      <c r="BT28" s="28">
        <f>[13]Sheet1!$B$81/1000000</f>
        <v>61.030411000000001</v>
      </c>
      <c r="BU28" s="28">
        <f>[14]Sheet1!$B$81/1000000</f>
        <v>71.156411000000006</v>
      </c>
      <c r="BV28" s="28">
        <f>[15]Sheet1!$B$81/1000000</f>
        <v>67.529822999999993</v>
      </c>
      <c r="BW28" s="28">
        <f>[16]Sheet1!$B$81/1000000</f>
        <v>67.529822999999993</v>
      </c>
      <c r="BX28" s="29">
        <f>[17]Sheet1!$B$81/1000000</f>
        <v>67.529822999999993</v>
      </c>
      <c r="BY28" s="29">
        <f>[18]Sheet1!$B$81/1000000</f>
        <v>67.529822999999993</v>
      </c>
      <c r="BZ28" s="28">
        <f>[19]Sheet1!$B$81/1000000</f>
        <v>67.529822999999993</v>
      </c>
      <c r="CA28" s="28">
        <f>[20]Sheet1!$B$81/1000000</f>
        <v>67.529822999999993</v>
      </c>
      <c r="CB28" s="28">
        <f>[21]Sheet1!$B$81/1000000</f>
        <v>67.529822999999993</v>
      </c>
      <c r="CC28" s="28">
        <f>[22]Sheet1!$B$81/1000000</f>
        <v>67.529822999999993</v>
      </c>
      <c r="CD28" s="28">
        <f>[23]Sheet1!$B$81/1000000</f>
        <v>67.529822999999993</v>
      </c>
      <c r="CE28" s="28">
        <f>[24]Sheet1!$B$81/1000000</f>
        <v>67.529822999999993</v>
      </c>
    </row>
    <row r="29" spans="1:83">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9"/>
      <c r="BM29" s="40"/>
      <c r="BN29" s="40"/>
      <c r="BO29" s="40"/>
      <c r="BP29" s="40"/>
      <c r="BQ29" s="40"/>
      <c r="BR29" s="40"/>
      <c r="BS29" s="40"/>
      <c r="BT29" s="40"/>
      <c r="BU29" s="40"/>
      <c r="BV29" s="40"/>
      <c r="BW29" s="40"/>
      <c r="BX29" s="41"/>
      <c r="BY29" s="41"/>
      <c r="BZ29" s="40"/>
      <c r="CA29" s="40"/>
      <c r="CB29" s="40"/>
      <c r="CC29" s="40"/>
      <c r="CD29" s="40"/>
      <c r="CE29" s="40"/>
    </row>
    <row r="30" spans="1:83">
      <c r="A30" s="23" t="s">
        <v>18</v>
      </c>
      <c r="B30" s="24">
        <v>5967.3963258142021</v>
      </c>
      <c r="C30" s="24">
        <v>5852.4935258268024</v>
      </c>
      <c r="D30" s="24">
        <v>5559.6832367694069</v>
      </c>
      <c r="E30" s="24">
        <v>4524.6517944282123</v>
      </c>
      <c r="F30" s="24">
        <v>4532.0642034889906</v>
      </c>
      <c r="G30" s="24">
        <v>3778.0762997608185</v>
      </c>
      <c r="H30" s="24">
        <v>3493.8809366952141</v>
      </c>
      <c r="I30" s="24">
        <v>2523.7274248139424</v>
      </c>
      <c r="J30" s="24">
        <v>2636.2819368573696</v>
      </c>
      <c r="K30" s="24">
        <v>2758.9867017803945</v>
      </c>
      <c r="L30" s="24">
        <v>2890.7987853480195</v>
      </c>
      <c r="M30" s="24">
        <v>3241.610323695832</v>
      </c>
      <c r="N30" s="24">
        <v>2737.0932430017278</v>
      </c>
      <c r="O30" s="24">
        <v>3403.6748478158552</v>
      </c>
      <c r="P30" s="24">
        <v>3363.3150437990071</v>
      </c>
      <c r="Q30" s="24">
        <v>2843.5405213256454</v>
      </c>
      <c r="R30" s="24">
        <v>1378.234220598029</v>
      </c>
      <c r="S30" s="24">
        <v>953.58168219871698</v>
      </c>
      <c r="T30" s="24">
        <v>800.92661023323399</v>
      </c>
      <c r="U30" s="24">
        <v>729.15945103323315</v>
      </c>
      <c r="V30" s="24">
        <v>647.68914534849671</v>
      </c>
      <c r="W30" s="24">
        <v>2223.1071238152513</v>
      </c>
      <c r="X30" s="24">
        <v>5425.8452203087982</v>
      </c>
      <c r="Y30" s="24">
        <v>5399.4647103524758</v>
      </c>
      <c r="Z30" s="24">
        <v>4871.3357016864593</v>
      </c>
      <c r="AA30" s="24">
        <v>4966.2666735801595</v>
      </c>
      <c r="AB30" s="24">
        <v>5414.9726169907353</v>
      </c>
      <c r="AC30" s="24">
        <v>4851.935950566407</v>
      </c>
      <c r="AD30" s="24">
        <v>3108.3958025661373</v>
      </c>
      <c r="AE30" s="24">
        <v>4174.0357529308285</v>
      </c>
      <c r="AF30" s="24">
        <v>4089.3007865942836</v>
      </c>
      <c r="AG30" s="24">
        <v>5060.329390603154</v>
      </c>
      <c r="AH30" s="24">
        <v>5055.8565261580343</v>
      </c>
      <c r="AI30" s="24">
        <v>7200.3677389085733</v>
      </c>
      <c r="AJ30" s="24">
        <v>12437.264884727678</v>
      </c>
      <c r="AK30" s="24">
        <v>10526.904159571744</v>
      </c>
      <c r="AL30" s="24">
        <v>6188.5146938129255</v>
      </c>
      <c r="AM30" s="24">
        <v>6939.1948653718264</v>
      </c>
      <c r="AN30" s="24">
        <v>4754.2269098792694</v>
      </c>
      <c r="AO30" s="24">
        <v>2934.8163216085768</v>
      </c>
      <c r="AP30" s="24">
        <v>3013.1614604908073</v>
      </c>
      <c r="AQ30" s="24">
        <v>2678.0095474250447</v>
      </c>
      <c r="AR30" s="24">
        <v>2697.6745999328778</v>
      </c>
      <c r="AS30" s="24">
        <v>389.22846299999998</v>
      </c>
      <c r="AT30" s="24">
        <v>287.087693</v>
      </c>
      <c r="AU30" s="24">
        <v>0.97697900000000004</v>
      </c>
      <c r="AV30" s="24">
        <v>0.97697900000000004</v>
      </c>
      <c r="AW30" s="24">
        <v>0.97697900000000004</v>
      </c>
      <c r="AX30" s="24">
        <v>0.97697900000000004</v>
      </c>
      <c r="AY30" s="24">
        <v>0.97697900000000004</v>
      </c>
      <c r="AZ30" s="24">
        <v>0.97697900000000004</v>
      </c>
      <c r="BA30" s="24">
        <v>0.97697900000000004</v>
      </c>
      <c r="BB30" s="24">
        <v>0.97697900000000004</v>
      </c>
      <c r="BC30" s="24">
        <v>0.97697900000000004</v>
      </c>
      <c r="BD30" s="24">
        <v>0.97697900000000004</v>
      </c>
      <c r="BE30" s="24">
        <f>[1]Sheet1!$B$84/1000000</f>
        <v>0.97697900000000004</v>
      </c>
      <c r="BF30" s="24">
        <f>[2]Sheet1!$B$84/1000000</f>
        <v>0.97697900000000004</v>
      </c>
      <c r="BG30" s="24">
        <f>[3]Sheet1!$B$84/1000000</f>
        <v>0.97697900000000004</v>
      </c>
      <c r="BH30" s="24">
        <f>[25]Sheet1!$B$84/1000000</f>
        <v>0.97697900000000004</v>
      </c>
      <c r="BI30" s="24">
        <f>[26]Sheet1!$B$84/1000000</f>
        <v>700.304979</v>
      </c>
      <c r="BJ30" s="24">
        <f>[4]Sheet1!$B$84/1000000</f>
        <v>0.97697900000000004</v>
      </c>
      <c r="BK30" s="24">
        <f>[27]Sheet1!$B$84/1000000</f>
        <v>0.97697900000000004</v>
      </c>
      <c r="BL30" s="27">
        <f>[5]Sheet1!$B$84/1000000</f>
        <v>1342.0135290000001</v>
      </c>
      <c r="BM30" s="28">
        <f>[6]Sheet1!$B$84/1000000</f>
        <v>5128.5327129999996</v>
      </c>
      <c r="BN30" s="28">
        <f>[7]Sheet1!$B$84/1000000</f>
        <v>5128.5327129999996</v>
      </c>
      <c r="BO30" s="28">
        <f>[8]Sheet1!$B$84/1000000</f>
        <v>5128.5327129999996</v>
      </c>
      <c r="BP30" s="28">
        <f>[9]Sheet1!$B$84/1000000</f>
        <v>3601.5898259999999</v>
      </c>
      <c r="BQ30" s="28">
        <f>[10]Sheet1!$B$84/1000000</f>
        <v>4301.2561480000004</v>
      </c>
      <c r="BR30" s="28">
        <f>[11]Sheet1!$B$84/1000000</f>
        <v>5521.529313</v>
      </c>
      <c r="BS30" s="28">
        <f>[12]Sheet1!$B$84/1000000</f>
        <v>5115.8322310000003</v>
      </c>
      <c r="BT30" s="28">
        <f>[13]Sheet1!$B$84/1000000</f>
        <v>5270.236629</v>
      </c>
      <c r="BU30" s="28">
        <f>[14]Sheet1!$B$84/1000000</f>
        <v>6129.5538669999996</v>
      </c>
      <c r="BV30" s="28">
        <f>[15]Sheet1!$B$84/1000000</f>
        <v>7368.8640720000003</v>
      </c>
      <c r="BW30" s="28">
        <f>[16]Sheet1!$B$84/1000000</f>
        <v>7978.5449390000003</v>
      </c>
      <c r="BX30" s="29">
        <f>[17]Sheet1!$B$84/1000000</f>
        <v>7701.2381679999999</v>
      </c>
      <c r="BY30" s="29">
        <f>[18]Sheet1!$B$84/1000000</f>
        <v>6801.8031950000004</v>
      </c>
      <c r="BZ30" s="28">
        <f>[19]Sheet1!$B$84/1000000</f>
        <v>6824.1437519999999</v>
      </c>
      <c r="CA30" s="28">
        <f>[20]Sheet1!$B$84/1000000</f>
        <v>6832.2982830000001</v>
      </c>
      <c r="CB30" s="28">
        <f>[21]Sheet1!$B$84/1000000</f>
        <v>5539.1833360000001</v>
      </c>
      <c r="CC30" s="28">
        <f>[22]Sheet1!$B$84/1000000</f>
        <v>5989.8998494899997</v>
      </c>
      <c r="CD30" s="28">
        <f>[23]Sheet1!$B$84/1000000</f>
        <v>5995.06656449</v>
      </c>
      <c r="CE30" s="28">
        <f>[24]Sheet1!$B$84/1000000</f>
        <v>5879.4127763899996</v>
      </c>
    </row>
    <row r="31" spans="1:83">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9"/>
      <c r="BM31" s="40"/>
      <c r="BN31" s="40"/>
      <c r="BO31" s="40"/>
      <c r="BP31" s="40"/>
      <c r="BQ31" s="40"/>
      <c r="BR31" s="40"/>
      <c r="BS31" s="40"/>
      <c r="BT31" s="40"/>
      <c r="BU31" s="40"/>
      <c r="BV31" s="40"/>
      <c r="BW31" s="40"/>
      <c r="BX31" s="41"/>
      <c r="BY31" s="41"/>
      <c r="BZ31" s="40"/>
      <c r="CA31" s="40"/>
      <c r="CB31" s="40"/>
      <c r="CC31" s="40"/>
      <c r="CD31" s="40"/>
      <c r="CE31" s="40"/>
    </row>
    <row r="32" spans="1:83">
      <c r="A32" s="23" t="s">
        <v>19</v>
      </c>
      <c r="B32" s="24">
        <v>0</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0</v>
      </c>
      <c r="BC32" s="24">
        <v>0</v>
      </c>
      <c r="BD32" s="24">
        <v>0</v>
      </c>
      <c r="BE32" s="24">
        <f>[1]Sheet1!$B$87/1000000</f>
        <v>0</v>
      </c>
      <c r="BF32" s="24">
        <f>[2]Sheet1!$B$87/1000000</f>
        <v>0</v>
      </c>
      <c r="BG32" s="24">
        <f>[3]Sheet1!$B$87/1000000</f>
        <v>0</v>
      </c>
      <c r="BH32" s="24">
        <f>[25]Sheet1!$B$87/1000000</f>
        <v>0</v>
      </c>
      <c r="BI32" s="24">
        <f>[26]Sheet1!$B$87/1000000</f>
        <v>0</v>
      </c>
      <c r="BJ32" s="24">
        <f>[4]Sheet1!$B$87/1000000</f>
        <v>0</v>
      </c>
      <c r="BK32" s="24">
        <f>[27]Sheet1!$B$87/1000000</f>
        <v>0</v>
      </c>
      <c r="BL32" s="27">
        <f>[5]Sheet1!$B$87/1000000</f>
        <v>0</v>
      </c>
      <c r="BM32" s="28">
        <f>[6]Sheet1!$B$87/1000000</f>
        <v>0</v>
      </c>
      <c r="BN32" s="28">
        <f>[7]Sheet1!$B$87/1000000</f>
        <v>0</v>
      </c>
      <c r="BO32" s="28">
        <f>[8]Sheet1!$B$87/1000000</f>
        <v>0</v>
      </c>
      <c r="BP32" s="28">
        <f>[9]Sheet1!$B$87/1000000</f>
        <v>0</v>
      </c>
      <c r="BQ32" s="28">
        <f>[10]Sheet1!$B$87/1000000</f>
        <v>0</v>
      </c>
      <c r="BR32" s="28">
        <f>[11]Sheet1!$B$87/1000000</f>
        <v>0</v>
      </c>
      <c r="BS32" s="28">
        <f>[12]Sheet1!$B$87/1000000</f>
        <v>0</v>
      </c>
      <c r="BT32" s="28">
        <f>[13]Sheet1!$B$87/1000000</f>
        <v>0</v>
      </c>
      <c r="BU32" s="28">
        <f>[14]Sheet1!$B$87/1000000</f>
        <v>0</v>
      </c>
      <c r="BV32" s="28">
        <f>[15]Sheet1!$B$87/1000000</f>
        <v>0</v>
      </c>
      <c r="BW32" s="28">
        <f>[16]Sheet1!$B$87/1000000</f>
        <v>0</v>
      </c>
      <c r="BX32" s="29">
        <f>[17]Sheet1!$B$87/1000000</f>
        <v>0</v>
      </c>
      <c r="BY32" s="29">
        <f>[18]Sheet1!$B$87/1000000</f>
        <v>0</v>
      </c>
      <c r="BZ32" s="28">
        <f>[19]Sheet1!$B$87/1000000</f>
        <v>0</v>
      </c>
      <c r="CA32" s="28">
        <f>[20]Sheet1!$B$87/1000000</f>
        <v>0</v>
      </c>
      <c r="CB32" s="28">
        <f>[21]Sheet1!$B$87/1000000</f>
        <v>0</v>
      </c>
      <c r="CC32" s="28">
        <f>[22]Sheet1!$B$87/1000000</f>
        <v>0</v>
      </c>
      <c r="CD32" s="28">
        <f>[23]Sheet1!$B$87/1000000</f>
        <v>0</v>
      </c>
      <c r="CE32" s="28">
        <f>[24]Sheet1!$B$87/1000000</f>
        <v>0</v>
      </c>
    </row>
    <row r="33" spans="1:83">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9"/>
      <c r="BM33" s="40"/>
      <c r="BN33" s="40"/>
      <c r="BO33" s="40"/>
      <c r="BP33" s="40"/>
      <c r="BQ33" s="40"/>
      <c r="BR33" s="40"/>
      <c r="BS33" s="40"/>
      <c r="BT33" s="40"/>
      <c r="BU33" s="40"/>
      <c r="BV33" s="40"/>
      <c r="BW33" s="40"/>
      <c r="BX33" s="41"/>
      <c r="BY33" s="41"/>
      <c r="BZ33" s="40"/>
      <c r="CA33" s="40"/>
      <c r="CB33" s="40"/>
      <c r="CC33" s="40"/>
      <c r="CD33" s="40"/>
      <c r="CE33" s="40"/>
    </row>
    <row r="34" spans="1:83">
      <c r="A34" s="23" t="s">
        <v>20</v>
      </c>
      <c r="B34" s="24">
        <v>0</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0</v>
      </c>
      <c r="AX34" s="24">
        <v>0</v>
      </c>
      <c r="AY34" s="24">
        <v>0</v>
      </c>
      <c r="AZ34" s="24">
        <v>0</v>
      </c>
      <c r="BA34" s="24">
        <v>0</v>
      </c>
      <c r="BB34" s="24">
        <v>0</v>
      </c>
      <c r="BC34" s="24">
        <v>0</v>
      </c>
      <c r="BD34" s="24">
        <v>0</v>
      </c>
      <c r="BE34" s="24">
        <f>[1]Sheet1!$B$90/1000000</f>
        <v>0</v>
      </c>
      <c r="BF34" s="24">
        <f>[2]Sheet1!$B$90/1000000</f>
        <v>0</v>
      </c>
      <c r="BG34" s="24">
        <f>[3]Sheet1!$B$90/1000000</f>
        <v>0</v>
      </c>
      <c r="BH34" s="24">
        <f>[25]Sheet1!$B$90/1000000</f>
        <v>0</v>
      </c>
      <c r="BI34" s="24">
        <f>[26]Sheet1!$B$90/1000000</f>
        <v>0</v>
      </c>
      <c r="BJ34" s="24">
        <f>[4]Sheet1!$B$90/1000000</f>
        <v>0</v>
      </c>
      <c r="BK34" s="24">
        <f>[27]Sheet1!$B$90/1000000</f>
        <v>0</v>
      </c>
      <c r="BL34" s="27">
        <f>[5]Sheet1!$B$90/1000000</f>
        <v>0</v>
      </c>
      <c r="BM34" s="28">
        <f>[6]Sheet1!$B$90/1000000</f>
        <v>0</v>
      </c>
      <c r="BN34" s="28">
        <f>[7]Sheet1!$B$90/1000000</f>
        <v>0</v>
      </c>
      <c r="BO34" s="28">
        <f>[8]Sheet1!$B$90/1000000</f>
        <v>0</v>
      </c>
      <c r="BP34" s="28">
        <f>[9]Sheet1!$B$90/1000000</f>
        <v>0</v>
      </c>
      <c r="BQ34" s="28">
        <f>[10]Sheet1!$B$90/1000000</f>
        <v>0</v>
      </c>
      <c r="BR34" s="28">
        <f>[11]Sheet1!$B$90/1000000</f>
        <v>0</v>
      </c>
      <c r="BS34" s="28">
        <f>[12]Sheet1!$B$90/1000000</f>
        <v>0</v>
      </c>
      <c r="BT34" s="28">
        <f>[13]Sheet1!$B$90/1000000</f>
        <v>0</v>
      </c>
      <c r="BU34" s="28">
        <f>[14]Sheet1!$B$90/1000000</f>
        <v>0</v>
      </c>
      <c r="BV34" s="28">
        <f>[15]Sheet1!$B$90/1000000</f>
        <v>0</v>
      </c>
      <c r="BW34" s="28">
        <f>[16]Sheet1!$B$90/1000000</f>
        <v>0</v>
      </c>
      <c r="BX34" s="29">
        <f>[17]Sheet1!$B$90/1000000</f>
        <v>0</v>
      </c>
      <c r="BY34" s="29">
        <f>[18]Sheet1!$B$90/1000000</f>
        <v>0</v>
      </c>
      <c r="BZ34" s="28">
        <f>[19]Sheet1!$B$90/1000000</f>
        <v>0</v>
      </c>
      <c r="CA34" s="28">
        <f>[20]Sheet1!$B$90/1000000</f>
        <v>0</v>
      </c>
      <c r="CB34" s="28">
        <f>[21]Sheet1!$B$90/1000000</f>
        <v>0</v>
      </c>
      <c r="CC34" s="28">
        <f>[22]Sheet1!$B$90/1000000</f>
        <v>0</v>
      </c>
      <c r="CD34" s="28">
        <f>[23]Sheet1!$B$90/1000000</f>
        <v>0</v>
      </c>
      <c r="CE34" s="28">
        <f>[24]Sheet1!$B$90/1000000</f>
        <v>0</v>
      </c>
    </row>
    <row r="35" spans="1:83" hidden="1">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9"/>
      <c r="BM35" s="40"/>
      <c r="BN35" s="40"/>
      <c r="BO35" s="40"/>
      <c r="BP35" s="40"/>
      <c r="BQ35" s="40"/>
      <c r="BR35" s="40"/>
      <c r="BS35" s="40"/>
      <c r="BT35" s="40"/>
      <c r="BU35" s="40"/>
      <c r="BV35" s="40"/>
      <c r="BW35" s="40"/>
      <c r="BX35" s="41"/>
      <c r="BY35" s="41"/>
      <c r="BZ35" s="40"/>
      <c r="CA35" s="40"/>
      <c r="CB35" s="40"/>
      <c r="CC35" s="40"/>
      <c r="CD35" s="40"/>
      <c r="CE35" s="40"/>
    </row>
    <row r="36" spans="1:83" hidden="1">
      <c r="A36" s="23" t="s">
        <v>21</v>
      </c>
      <c r="B36" s="24">
        <v>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0</v>
      </c>
      <c r="AX36" s="24">
        <v>0</v>
      </c>
      <c r="AY36" s="24">
        <v>0</v>
      </c>
      <c r="AZ36" s="24">
        <v>0</v>
      </c>
      <c r="BA36" s="24">
        <v>0</v>
      </c>
      <c r="BB36" s="24">
        <v>0</v>
      </c>
      <c r="BC36" s="24">
        <v>0</v>
      </c>
      <c r="BD36" s="24">
        <v>0</v>
      </c>
      <c r="BE36" s="24">
        <f>[1]Sheet1!$B$93/1000000</f>
        <v>0</v>
      </c>
      <c r="BF36" s="24">
        <f>[2]Sheet1!$B$93/1000000</f>
        <v>0</v>
      </c>
      <c r="BG36" s="24">
        <f>[3]Sheet1!$B$93/1000000</f>
        <v>0</v>
      </c>
      <c r="BH36" s="24">
        <f>[25]Sheet1!$B$93/1000000</f>
        <v>0</v>
      </c>
      <c r="BI36" s="24">
        <f>[26]Sheet1!$B$93/1000000</f>
        <v>0</v>
      </c>
      <c r="BJ36" s="24">
        <f>[4]Sheet1!$B$93/1000000</f>
        <v>0</v>
      </c>
      <c r="BK36" s="24">
        <f>[27]Sheet1!$B$93/1000000</f>
        <v>0</v>
      </c>
      <c r="BL36" s="27">
        <f>[5]Sheet1!$B$93/1000000</f>
        <v>0</v>
      </c>
      <c r="BM36" s="28">
        <f>[6]Sheet1!$B$93/1000000</f>
        <v>0</v>
      </c>
      <c r="BN36" s="28">
        <f>[7]Sheet1!$B$93/1000000</f>
        <v>0</v>
      </c>
      <c r="BO36" s="28">
        <f>[8]Sheet1!$B$93/1000000</f>
        <v>0</v>
      </c>
      <c r="BP36" s="28">
        <f>[9]Sheet1!$B$93/1000000</f>
        <v>0</v>
      </c>
      <c r="BQ36" s="28">
        <f>[10]Sheet1!$B$93/1000000</f>
        <v>0</v>
      </c>
      <c r="BR36" s="28">
        <f>[11]Sheet1!$B$93/1000000</f>
        <v>0</v>
      </c>
      <c r="BS36" s="28">
        <f>[12]Sheet1!$B$93/1000000</f>
        <v>0</v>
      </c>
      <c r="BT36" s="28">
        <f>[13]Sheet1!$B$93/1000000</f>
        <v>0</v>
      </c>
      <c r="BU36" s="28">
        <f>[14]Sheet1!$B$93/1000000</f>
        <v>0</v>
      </c>
      <c r="BV36" s="28">
        <f>[15]Sheet1!$B$93/1000000</f>
        <v>0</v>
      </c>
      <c r="BW36" s="28">
        <f>[16]Sheet1!$B$93/1000000</f>
        <v>0</v>
      </c>
      <c r="BX36" s="29">
        <f>[28]Sheet1!$B$93/1000000</f>
        <v>0</v>
      </c>
      <c r="BY36" s="29" t="e">
        <f>[29]Sheet1!$B$93/1000000</f>
        <v>#REF!</v>
      </c>
      <c r="BZ36" s="28" t="e">
        <f>[30]Sheet1!$B$93/1000000</f>
        <v>#REF!</v>
      </c>
      <c r="CA36" s="28" t="e">
        <f>[31]Sheet1!$B$93/1000000</f>
        <v>#REF!</v>
      </c>
      <c r="CB36" s="28" t="e">
        <f>[32]Sheet1!$B$93/1000000</f>
        <v>#REF!</v>
      </c>
      <c r="CC36" s="28" t="e">
        <f>[33]Sheet1!$B$93/1000000</f>
        <v>#REF!</v>
      </c>
      <c r="CD36" s="28" t="e">
        <f>[34]Sheet1!$B$93/1000000</f>
        <v>#REF!</v>
      </c>
      <c r="CE36" s="28" t="e">
        <f>[35]Sheet1!$B$93/1000000</f>
        <v>#REF!</v>
      </c>
    </row>
    <row r="37" spans="1:83">
      <c r="A37" s="37"/>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9"/>
      <c r="BM37" s="40"/>
      <c r="BN37" s="40"/>
      <c r="BO37" s="40"/>
      <c r="BP37" s="40"/>
      <c r="BQ37" s="40"/>
      <c r="BR37" s="40"/>
      <c r="BS37" s="40"/>
      <c r="BT37" s="40"/>
      <c r="BU37" s="40"/>
      <c r="BV37" s="40"/>
      <c r="BW37" s="40"/>
      <c r="BX37" s="41"/>
      <c r="BY37" s="41"/>
      <c r="BZ37" s="40"/>
      <c r="CA37" s="40"/>
      <c r="CB37" s="40"/>
      <c r="CC37" s="40"/>
      <c r="CD37" s="40"/>
      <c r="CE37" s="40"/>
    </row>
    <row r="38" spans="1:83">
      <c r="A38" s="23" t="s">
        <v>22</v>
      </c>
      <c r="B38" s="24">
        <v>17688.466026669998</v>
      </c>
      <c r="C38" s="24">
        <v>17723.06016116</v>
      </c>
      <c r="D38" s="24">
        <v>18127.520957929999</v>
      </c>
      <c r="E38" s="24">
        <v>18657.13931151</v>
      </c>
      <c r="F38" s="24">
        <v>19005.953701399998</v>
      </c>
      <c r="G38" s="24">
        <v>18730.241007599998</v>
      </c>
      <c r="H38" s="24">
        <v>18830.547008849997</v>
      </c>
      <c r="I38" s="24">
        <v>19383.782039759997</v>
      </c>
      <c r="J38" s="24">
        <v>19043.66017205</v>
      </c>
      <c r="K38" s="24">
        <v>19019.100836489997</v>
      </c>
      <c r="L38" s="24">
        <v>20133.600466509997</v>
      </c>
      <c r="M38" s="24">
        <v>20768.20321842</v>
      </c>
      <c r="N38" s="24">
        <v>20247.193148679999</v>
      </c>
      <c r="O38" s="24">
        <v>21258.168293379997</v>
      </c>
      <c r="P38" s="24">
        <v>23149.949963879997</v>
      </c>
      <c r="Q38" s="24">
        <v>22919.453627559997</v>
      </c>
      <c r="R38" s="24">
        <v>23814.767998979998</v>
      </c>
      <c r="S38" s="24">
        <v>25755.303249889999</v>
      </c>
      <c r="T38" s="24">
        <v>26696.022473749996</v>
      </c>
      <c r="U38" s="24">
        <v>25244.44680777</v>
      </c>
      <c r="V38" s="24">
        <v>24764.848825729998</v>
      </c>
      <c r="W38" s="24">
        <v>24629.643064200001</v>
      </c>
      <c r="X38" s="24">
        <v>24135.89586723</v>
      </c>
      <c r="Y38" s="24">
        <v>23392.058292380018</v>
      </c>
      <c r="Z38" s="24">
        <v>24606.219599329997</v>
      </c>
      <c r="AA38" s="24">
        <v>23772.337286199967</v>
      </c>
      <c r="AB38" s="24">
        <v>23868.601468410019</v>
      </c>
      <c r="AC38" s="24">
        <v>23277.173336389998</v>
      </c>
      <c r="AD38" s="24">
        <v>24327.542472139998</v>
      </c>
      <c r="AE38" s="24">
        <v>23421.551523869966</v>
      </c>
      <c r="AF38" s="24">
        <v>20729.776178829983</v>
      </c>
      <c r="AG38" s="24">
        <v>21615.382853320007</v>
      </c>
      <c r="AH38" s="24">
        <v>20255.267260000044</v>
      </c>
      <c r="AI38" s="24">
        <v>18077.300199609996</v>
      </c>
      <c r="AJ38" s="24">
        <v>17505.167642970002</v>
      </c>
      <c r="AK38" s="24">
        <v>21320.424178959976</v>
      </c>
      <c r="AL38" s="24">
        <v>19901.266367059998</v>
      </c>
      <c r="AM38" s="24">
        <v>17758.901183999984</v>
      </c>
      <c r="AN38" s="24">
        <v>18854.691923960007</v>
      </c>
      <c r="AO38" s="24">
        <v>17016.834114820023</v>
      </c>
      <c r="AP38" s="24">
        <v>19869.881828639973</v>
      </c>
      <c r="AQ38" s="24">
        <v>19127.714318030019</v>
      </c>
      <c r="AR38" s="24">
        <v>20942.360073349962</v>
      </c>
      <c r="AS38" s="24">
        <v>20217.862105800006</v>
      </c>
      <c r="AT38" s="24">
        <v>22360.929585539998</v>
      </c>
      <c r="AU38" s="24">
        <v>21974.036503550007</v>
      </c>
      <c r="AV38" s="24">
        <v>24304.493168090015</v>
      </c>
      <c r="AW38" s="24">
        <v>24193.450368239977</v>
      </c>
      <c r="AX38" s="24">
        <v>23631.968481740008</v>
      </c>
      <c r="AY38" s="24">
        <v>23085.19923994999</v>
      </c>
      <c r="AZ38" s="24">
        <v>23059.457505279977</v>
      </c>
      <c r="BA38" s="24">
        <v>22057.363220130013</v>
      </c>
      <c r="BB38" s="24">
        <v>22683.653009050005</v>
      </c>
      <c r="BC38" s="24">
        <v>21633.154975790028</v>
      </c>
      <c r="BD38" s="24">
        <v>21854.752386280048</v>
      </c>
      <c r="BE38" s="24">
        <f>[1]Sheet1!$B$96/1000000</f>
        <v>19964.110167409992</v>
      </c>
      <c r="BF38" s="24">
        <f>[2]Sheet1!$B$96/1000000</f>
        <v>20456.15655851</v>
      </c>
      <c r="BG38" s="24">
        <f>[3]Sheet1!$B$96/1000000</f>
        <v>20656.543504529989</v>
      </c>
      <c r="BH38" s="24">
        <f>[25]Sheet1!$B$96/1000000</f>
        <v>20976.469956159992</v>
      </c>
      <c r="BI38" s="24">
        <f>[26]Sheet1!$B$96/1000000</f>
        <v>23542.384742170001</v>
      </c>
      <c r="BJ38" s="24">
        <f>[4]Sheet1!$B$96/1000000</f>
        <v>20273.87106505</v>
      </c>
      <c r="BK38" s="24">
        <f>[27]Sheet1!$B$96/1000000</f>
        <v>18508.569286829999</v>
      </c>
      <c r="BL38" s="27">
        <f>[5]Sheet1!$B$96/1000000</f>
        <v>19472.344551769969</v>
      </c>
      <c r="BM38" s="28">
        <f>[6]Sheet1!$B$96/1000000</f>
        <v>20495.222189169996</v>
      </c>
      <c r="BN38" s="28">
        <f>[7]Sheet1!$B$96/1000000</f>
        <v>20301.791217230028</v>
      </c>
      <c r="BO38" s="28">
        <f>[8]Sheet1!$B$96/1000000</f>
        <v>20191.020255150041</v>
      </c>
      <c r="BP38" s="28">
        <f>[9]Sheet1!$B$96/1000000</f>
        <v>21361.044988710008</v>
      </c>
      <c r="BQ38" s="28">
        <f>[10]Sheet1!$B$96/1000000</f>
        <v>19413.827296810014</v>
      </c>
      <c r="BR38" s="28">
        <f>[11]Sheet1!$B$96/1000000</f>
        <v>19582.327154340041</v>
      </c>
      <c r="BS38" s="28">
        <f>[12]Sheet1!$B$96/1000000</f>
        <v>18243.485036360031</v>
      </c>
      <c r="BT38" s="28">
        <f>[13]Sheet1!$B$96/1000000</f>
        <v>17904.736877859999</v>
      </c>
      <c r="BU38" s="28">
        <f>[14]Sheet1!$B$96/1000000</f>
        <v>18921.887750960006</v>
      </c>
      <c r="BV38" s="28">
        <f>[15]Sheet1!$B$96/1000000</f>
        <v>20149.160170100007</v>
      </c>
      <c r="BW38" s="28">
        <f>[16]Sheet1!$B$96/1000000</f>
        <v>18753.241767790048</v>
      </c>
      <c r="BX38" s="29">
        <f>[17]Sheet1!$B$96/1000000</f>
        <v>19617.367742340004</v>
      </c>
      <c r="BY38" s="29">
        <f>[18]Sheet1!$B$96/1000000</f>
        <v>19604.223607199958</v>
      </c>
      <c r="BZ38" s="28">
        <f>[19]Sheet1!$B$96/1000000</f>
        <v>21354.738473540016</v>
      </c>
      <c r="CA38" s="28">
        <f>[20]Sheet1!$B$96/1000000</f>
        <v>20283.883731020029</v>
      </c>
      <c r="CB38" s="28">
        <f>[21]Sheet1!$B$96/1000000</f>
        <v>19542.97037790998</v>
      </c>
      <c r="CC38" s="28">
        <f>[22]Sheet1!$B$96/1000000</f>
        <v>21291.503510289956</v>
      </c>
      <c r="CD38" s="28">
        <f>[23]Sheet1!$B$96/1000000</f>
        <v>21595.119234290018</v>
      </c>
      <c r="CE38" s="28">
        <f>[24]Sheet1!$B$96/1000000</f>
        <v>20783.147565800027</v>
      </c>
    </row>
    <row r="39" spans="1:83">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c r="BM39" s="40"/>
      <c r="BN39" s="40"/>
      <c r="BO39" s="40"/>
      <c r="BP39" s="40"/>
      <c r="BQ39" s="40"/>
      <c r="BR39" s="40"/>
      <c r="BS39" s="40"/>
      <c r="BT39" s="40"/>
      <c r="BU39" s="40"/>
      <c r="BV39" s="40"/>
      <c r="BW39" s="40"/>
      <c r="BX39" s="41"/>
      <c r="BY39" s="41"/>
      <c r="BZ39" s="40"/>
      <c r="CA39" s="40"/>
      <c r="CB39" s="40"/>
      <c r="CC39" s="40"/>
      <c r="CD39" s="40"/>
      <c r="CE39" s="40"/>
    </row>
    <row r="40" spans="1:83">
      <c r="A40" s="23" t="s">
        <v>23</v>
      </c>
      <c r="B40" s="24">
        <v>-450.04058890999994</v>
      </c>
      <c r="C40" s="24">
        <v>-585.84412715000008</v>
      </c>
      <c r="D40" s="24">
        <v>-660.41518029999997</v>
      </c>
      <c r="E40" s="24">
        <v>-561.21754789999989</v>
      </c>
      <c r="F40" s="24">
        <v>-690.04320102999986</v>
      </c>
      <c r="G40" s="24">
        <v>-724.70899499000006</v>
      </c>
      <c r="H40" s="24">
        <v>-750.94162722999988</v>
      </c>
      <c r="I40" s="24">
        <v>-718.10175219000007</v>
      </c>
      <c r="J40" s="24">
        <v>-723.73700033</v>
      </c>
      <c r="K40" s="24">
        <v>-716.25335204999942</v>
      </c>
      <c r="L40" s="24">
        <v>-724.40024761000029</v>
      </c>
      <c r="M40" s="24">
        <v>-633.4980766299999</v>
      </c>
      <c r="N40" s="24">
        <v>-1069.89736614</v>
      </c>
      <c r="O40" s="24">
        <v>-1158.2827779599997</v>
      </c>
      <c r="P40" s="24">
        <v>-1117.8041467400001</v>
      </c>
      <c r="Q40" s="24">
        <v>-1194.1725845099998</v>
      </c>
      <c r="R40" s="24">
        <v>-1143.5382868600004</v>
      </c>
      <c r="S40" s="24">
        <v>-1086.0760213814999</v>
      </c>
      <c r="T40" s="24">
        <v>-1037.3892486699999</v>
      </c>
      <c r="U40" s="24">
        <v>-847.62416885999994</v>
      </c>
      <c r="V40" s="24">
        <v>-981.84642395999992</v>
      </c>
      <c r="W40" s="24">
        <v>-870.18276876000027</v>
      </c>
      <c r="X40" s="24">
        <v>-744.78981026999998</v>
      </c>
      <c r="Y40" s="24">
        <v>-716.31179449000001</v>
      </c>
      <c r="Z40" s="24">
        <v>-1271.2826713999998</v>
      </c>
      <c r="AA40" s="24">
        <v>-1523.9088568299999</v>
      </c>
      <c r="AB40" s="24">
        <v>-1405.5010341500001</v>
      </c>
      <c r="AC40" s="24">
        <v>-1281.9361440599998</v>
      </c>
      <c r="AD40" s="24">
        <v>-1203.1722815299997</v>
      </c>
      <c r="AE40" s="24">
        <v>-1104.8059722699998</v>
      </c>
      <c r="AF40" s="24">
        <v>-1017.3744880699996</v>
      </c>
      <c r="AG40" s="24">
        <v>-770.07491384999969</v>
      </c>
      <c r="AH40" s="24">
        <v>-768.13922649000006</v>
      </c>
      <c r="AI40" s="24">
        <v>-759.68611842999962</v>
      </c>
      <c r="AJ40" s="24">
        <v>-756.78657275000023</v>
      </c>
      <c r="AK40" s="24">
        <v>-572.39346652999973</v>
      </c>
      <c r="AL40" s="24">
        <v>306.03654492000032</v>
      </c>
      <c r="AM40" s="24">
        <v>231.62516197000002</v>
      </c>
      <c r="AN40" s="24">
        <v>367.55095398000003</v>
      </c>
      <c r="AO40" s="24">
        <v>529.08245539999984</v>
      </c>
      <c r="AP40" s="24">
        <v>-997.76507773000026</v>
      </c>
      <c r="AQ40" s="24">
        <v>-1023.2773069399997</v>
      </c>
      <c r="AR40" s="24">
        <v>-967.54211227999997</v>
      </c>
      <c r="AS40" s="24">
        <v>-901.60087081999973</v>
      </c>
      <c r="AT40" s="24">
        <v>-902.86766144999979</v>
      </c>
      <c r="AU40" s="24">
        <v>-739.07336462000012</v>
      </c>
      <c r="AV40" s="24">
        <v>-875.18355251000025</v>
      </c>
      <c r="AW40" s="24">
        <v>-843.07763265999984</v>
      </c>
      <c r="AX40" s="24">
        <v>199.04583916999937</v>
      </c>
      <c r="AY40" s="24">
        <v>52.192801579999923</v>
      </c>
      <c r="AZ40" s="24">
        <v>47.6762747900002</v>
      </c>
      <c r="BA40" s="24">
        <v>2.9903277500002385</v>
      </c>
      <c r="BB40" s="24">
        <v>-1469.8467856900002</v>
      </c>
      <c r="BC40" s="24">
        <v>-1455.34350217</v>
      </c>
      <c r="BD40" s="24">
        <v>-1494.6243252899999</v>
      </c>
      <c r="BE40" s="24">
        <f>[1]Sheet1!$B$104/1000000</f>
        <v>-1457.5312691900001</v>
      </c>
      <c r="BF40" s="24">
        <f>[2]Sheet1!$B$104/1000000</f>
        <v>-1527.0851808799996</v>
      </c>
      <c r="BG40" s="24">
        <f>[3]Sheet1!$B$104/1000000</f>
        <v>-1395.2857179600001</v>
      </c>
      <c r="BH40" s="26">
        <f>[25]Sheet1!$B$104/1000000</f>
        <v>-1506.9120434299998</v>
      </c>
      <c r="BI40" s="26">
        <f>[26]Sheet1!$B$104/1000000</f>
        <v>-1434.4382140799999</v>
      </c>
      <c r="BJ40" s="26">
        <f>[4]Sheet1!$B$104/1000000</f>
        <v>-1009.5394464599999</v>
      </c>
      <c r="BK40" s="26">
        <f>[27]Sheet1!$B$104/1000000</f>
        <v>410.45944201000049</v>
      </c>
      <c r="BL40" s="27">
        <f>[5]Sheet1!$B$104/1000000</f>
        <v>-996.51173971000003</v>
      </c>
      <c r="BM40" s="28">
        <f>[6]Sheet1!$B$104/1000000-0.1</f>
        <v>-876.38364606999994</v>
      </c>
      <c r="BN40" s="28">
        <f>[7]Sheet1!$B$104/1000000-0</f>
        <v>-897.28505072000019</v>
      </c>
      <c r="BO40" s="28">
        <f>[8]Sheet1!$B$104/1000000-0</f>
        <v>-1048.0102549400001</v>
      </c>
      <c r="BP40" s="28">
        <f>[9]Sheet1!$B$104/1000000+0.1</f>
        <v>-1088.8587600800006</v>
      </c>
      <c r="BQ40" s="28">
        <f>[10]Sheet1!$B$104/1000000+0</f>
        <v>-918.13863996999999</v>
      </c>
      <c r="BR40" s="28">
        <f>[11]Sheet1!$B$104/1000000+0.3</f>
        <v>-1194.5344316799999</v>
      </c>
      <c r="BS40" s="28">
        <f>[12]Sheet1!$B$104/1000000+0</f>
        <v>-1204.4583232799998</v>
      </c>
      <c r="BT40" s="28">
        <f>[13]Sheet1!$B$104/1000000+0.1</f>
        <v>-1050.21351424</v>
      </c>
      <c r="BU40" s="28">
        <f>[14]Sheet1!$B$104/1000000-0.2</f>
        <v>-995.43967192000014</v>
      </c>
      <c r="BV40" s="28">
        <f>[15]Sheet1!$B$104/1000000-0.1</f>
        <v>-831.7413278500004</v>
      </c>
      <c r="BW40" s="28">
        <f>[16]Sheet1!$B$104/1000000+0.1</f>
        <v>-549.13084081000011</v>
      </c>
      <c r="BX40" s="29">
        <f>[17]Sheet1!$B$104/1000000-0.1</f>
        <v>-547.32258471000034</v>
      </c>
      <c r="BY40" s="29">
        <f>[18]Sheet1!$B$104/1000000+0.1</f>
        <v>-921.68745713999988</v>
      </c>
      <c r="BZ40" s="28">
        <f>[19]Sheet1!$B$104/1000000+0.1</f>
        <v>-809.73632698999995</v>
      </c>
      <c r="CA40" s="28">
        <f>[20]Sheet1!$B$104/1000000+0.1</f>
        <v>-853.61147955999968</v>
      </c>
      <c r="CB40" s="28">
        <f>[21]Sheet1!$B$104/1000000</f>
        <v>-901.86328658000014</v>
      </c>
      <c r="CC40" s="28">
        <f>[22]Sheet1!$B$104/1000000</f>
        <v>-912.62913632999994</v>
      </c>
      <c r="CD40" s="28">
        <f>[23]Sheet1!$B$104/1000000</f>
        <v>-1057.8226677200003</v>
      </c>
      <c r="CE40" s="28">
        <f>[24]Sheet1!$B$104/1000000</f>
        <v>-1052.7401181100001</v>
      </c>
    </row>
    <row r="41" spans="1:83" ht="13.5" thickBot="1">
      <c r="A41" s="48"/>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1"/>
      <c r="BM41" s="52"/>
      <c r="BN41" s="52"/>
      <c r="BO41" s="52"/>
      <c r="BP41" s="52"/>
      <c r="BQ41" s="52"/>
      <c r="BR41" s="52"/>
      <c r="BS41" s="52"/>
      <c r="BT41" s="52"/>
      <c r="BU41" s="52"/>
      <c r="BV41" s="52"/>
      <c r="BW41" s="52"/>
      <c r="BX41" s="53"/>
      <c r="BY41" s="53"/>
      <c r="BZ41" s="52"/>
      <c r="CA41" s="52"/>
      <c r="CB41" s="52"/>
      <c r="CC41" s="52"/>
      <c r="CD41" s="52"/>
      <c r="CE41" s="52"/>
    </row>
    <row r="42" spans="1:83" ht="13.5" hidden="1" thickTop="1">
      <c r="B42" s="54">
        <f>B6+B10+B12+B16-B19-B28-B30-B32-B34-B36-B38-B40</f>
        <v>3268.2697640619876</v>
      </c>
      <c r="C42" s="54">
        <f>C6+C10+C12+C16-C19-C28-C30-C32-C34-C36-C38-C40</f>
        <v>3090.198886565066</v>
      </c>
      <c r="D42" s="54">
        <f>D6+D10+D12+D16-D19-D28-D30-D32-D34-D36-D38-D40</f>
        <v>2872.2913727249665</v>
      </c>
      <c r="E42" s="54">
        <f>E6+E10+E12+E16-E19-E28-E30-E32-E34-E36-E38-E40</f>
        <v>1874.1525526333644</v>
      </c>
      <c r="F42" s="54">
        <f>F6+F10+F12+F16-F19-F28-F30-F32-F34-F36-F38-F40</f>
        <v>1914.0367886412357</v>
      </c>
      <c r="G42" s="54">
        <f t="shared" ref="G42:AD42" si="5">G6+G10+G12+G16-G19-G28-G30-G32-G34-G36-G38-G40</f>
        <v>1313.2022744832466</v>
      </c>
      <c r="H42" s="54">
        <f t="shared" si="5"/>
        <v>1195.1708815647758</v>
      </c>
      <c r="I42" s="54">
        <f t="shared" si="5"/>
        <v>1026.9130836960619</v>
      </c>
      <c r="J42" s="54">
        <f t="shared" si="5"/>
        <v>1040.5802378879359</v>
      </c>
      <c r="K42" s="54">
        <f t="shared" si="5"/>
        <v>1381.5419178032746</v>
      </c>
      <c r="L42" s="54">
        <f t="shared" si="5"/>
        <v>1355.2035574271549</v>
      </c>
      <c r="M42" s="54">
        <f t="shared" si="5"/>
        <v>1495.5911076910929</v>
      </c>
      <c r="N42" s="54">
        <f t="shared" si="5"/>
        <v>1416.2985142945386</v>
      </c>
      <c r="O42" s="54">
        <f t="shared" si="5"/>
        <v>1316.2124151014928</v>
      </c>
      <c r="P42" s="54">
        <f t="shared" si="5"/>
        <v>1327.615023708295</v>
      </c>
      <c r="Q42" s="54">
        <f t="shared" si="5"/>
        <v>895.98982922281971</v>
      </c>
      <c r="R42" s="54">
        <f t="shared" si="5"/>
        <v>358.58401979196924</v>
      </c>
      <c r="S42" s="54">
        <f t="shared" si="5"/>
        <v>262.0822519727833</v>
      </c>
      <c r="T42" s="54">
        <f t="shared" si="5"/>
        <v>249.80588786677004</v>
      </c>
      <c r="U42" s="54">
        <f t="shared" si="5"/>
        <v>252.6753246267632</v>
      </c>
      <c r="V42" s="54">
        <f t="shared" si="5"/>
        <v>84.926815101524085</v>
      </c>
      <c r="W42" s="54">
        <f t="shared" si="5"/>
        <v>448.16843477287193</v>
      </c>
      <c r="X42" s="54">
        <f t="shared" si="5"/>
        <v>860.30724346623344</v>
      </c>
      <c r="Y42" s="54">
        <f t="shared" si="5"/>
        <v>861.69601244717296</v>
      </c>
      <c r="Z42" s="54">
        <f t="shared" si="5"/>
        <v>647.86349080564423</v>
      </c>
      <c r="AA42" s="54">
        <f t="shared" si="5"/>
        <v>608.66732607359199</v>
      </c>
      <c r="AB42" s="54">
        <f t="shared" si="5"/>
        <v>623.02843078351907</v>
      </c>
      <c r="AC42" s="54">
        <f t="shared" si="5"/>
        <v>627.00284513528027</v>
      </c>
      <c r="AD42" s="54">
        <f t="shared" si="5"/>
        <v>266.52847430225825</v>
      </c>
      <c r="AE42" s="54">
        <f>AE6+AE10+AE12+AE16-AE19-AE28-AE30-AE32-AE34-AE36-AE38-AE40</f>
        <v>257.16208852016803</v>
      </c>
      <c r="AF42" s="54">
        <f>AF6+AF10+AF12+AF16-AF19-AF28-AF30-AF32-AF34-AF36-AF38-AF40</f>
        <v>67.930802978840802</v>
      </c>
      <c r="AG42" s="54">
        <f>AG6+AG10+AG12+AG16-AG19-AG28-AG30-AG32-AG34-AG36-AG38-AG40</f>
        <v>199.75619102656867</v>
      </c>
      <c r="AH42" s="54">
        <f>AH6+AH10+AH12+AH16-AH19-AH28-AH30-AH32-AH34-AH36-AH38-AH40</f>
        <v>223.65360856070174</v>
      </c>
      <c r="AI42" s="54">
        <f>AI6+AI10+AI12+AI16-AI19-AI28-AI30-AI32-AI34-AI36-AI38-AI40</f>
        <v>165.59838044142452</v>
      </c>
      <c r="BS42" s="55"/>
      <c r="BT42" s="55"/>
      <c r="BU42" s="55"/>
    </row>
    <row r="43" spans="1:83" ht="13.5" hidden="1" thickTop="1">
      <c r="B43" s="55">
        <f>B6+B10+B12+B16-B19-B26-B28-B30-B38-B40</f>
        <v>2.0999840444346773E-7</v>
      </c>
      <c r="C43" s="55">
        <f t="shared" ref="C43:AI43" si="6">C6+C10+C12+C16-C19-C26-C28-C30-C38-C40</f>
        <v>-4.0400059333478566E-6</v>
      </c>
      <c r="D43" s="55">
        <f t="shared" si="6"/>
        <v>-1.0799872143252287E-6</v>
      </c>
      <c r="E43" s="55">
        <f t="shared" si="6"/>
        <v>-2.8000783913739724E-7</v>
      </c>
      <c r="F43" s="55">
        <f t="shared" si="6"/>
        <v>7.0009946284699254E-8</v>
      </c>
      <c r="G43" s="55">
        <f t="shared" si="6"/>
        <v>1.7000274965539575E-7</v>
      </c>
      <c r="H43" s="55">
        <f t="shared" si="6"/>
        <v>2.8000738439004635E-7</v>
      </c>
      <c r="I43" s="55">
        <f t="shared" si="6"/>
        <v>-4.899950454273494E-7</v>
      </c>
      <c r="J43" s="55">
        <f t="shared" si="6"/>
        <v>-1.0999633559549693E-7</v>
      </c>
      <c r="K43" s="55">
        <f t="shared" si="6"/>
        <v>3.2002139960241038E-7</v>
      </c>
      <c r="L43" s="55">
        <f t="shared" si="6"/>
        <v>-3.8999780826998176E-7</v>
      </c>
      <c r="M43" s="55">
        <f t="shared" si="6"/>
        <v>-2.4000439680094132E-7</v>
      </c>
      <c r="N43" s="55">
        <f t="shared" si="6"/>
        <v>-1.0999201549566351E-7</v>
      </c>
      <c r="O43" s="55">
        <f t="shared" si="6"/>
        <v>7.0015175879234448E-8</v>
      </c>
      <c r="P43" s="55">
        <f t="shared" si="6"/>
        <v>3.865352482534945E-12</v>
      </c>
      <c r="Q43" s="55">
        <f t="shared" si="6"/>
        <v>-1.5099180927791167E-7</v>
      </c>
      <c r="R43" s="55">
        <f t="shared" si="6"/>
        <v>-6.100003702158574E-7</v>
      </c>
      <c r="S43" s="55">
        <f t="shared" si="6"/>
        <v>1.7150046005554032E-7</v>
      </c>
      <c r="T43" s="55">
        <f t="shared" si="6"/>
        <v>1.0000553629652131E-7</v>
      </c>
      <c r="U43" s="55">
        <f t="shared" si="6"/>
        <v>-3.4000402138190111E-7</v>
      </c>
      <c r="V43" s="55">
        <f t="shared" si="6"/>
        <v>4.5002173010288971E-7</v>
      </c>
      <c r="W43" s="55">
        <f t="shared" si="6"/>
        <v>2.4999326342367567E-7</v>
      </c>
      <c r="X43" s="55">
        <f t="shared" si="6"/>
        <v>3.8999667140160454E-7</v>
      </c>
      <c r="Y43" s="55">
        <f t="shared" si="6"/>
        <v>-2.0003108147648163E-7</v>
      </c>
      <c r="Z43" s="55">
        <f t="shared" si="6"/>
        <v>-2.1999994714860804E-7</v>
      </c>
      <c r="AA43" s="55">
        <f t="shared" si="6"/>
        <v>3.0002456696820445E-7</v>
      </c>
      <c r="AB43" s="55">
        <f t="shared" si="6"/>
        <v>-3.2000934879761189E-7</v>
      </c>
      <c r="AC43" s="55">
        <f t="shared" si="6"/>
        <v>-1.0999860933225136E-7</v>
      </c>
      <c r="AD43" s="55">
        <f t="shared" si="6"/>
        <v>-3.1000513445178512E-7</v>
      </c>
      <c r="AE43" s="55">
        <f t="shared" si="6"/>
        <v>-4.5997353481652681E-7</v>
      </c>
      <c r="AF43" s="55">
        <f t="shared" si="6"/>
        <v>3.0002047424204648E-7</v>
      </c>
      <c r="AG43" s="55">
        <f t="shared" si="6"/>
        <v>-1.6999536001094384E-7</v>
      </c>
      <c r="AH43" s="55">
        <f t="shared" si="6"/>
        <v>-3.9003725760267116E-7</v>
      </c>
      <c r="AI43" s="55">
        <f t="shared" si="6"/>
        <v>3.4999902709387243E-7</v>
      </c>
      <c r="BS43" s="55"/>
      <c r="BT43" s="55"/>
      <c r="BU43" s="55"/>
    </row>
    <row r="44" spans="1:83" ht="14.25" thickTop="1">
      <c r="A44" s="56" t="s">
        <v>24</v>
      </c>
    </row>
    <row r="45" spans="1:83">
      <c r="A45" s="57" t="s">
        <v>25</v>
      </c>
    </row>
    <row r="46" spans="1:83" ht="13.5">
      <c r="A46" s="56" t="s">
        <v>26</v>
      </c>
      <c r="BE46" s="55"/>
    </row>
    <row r="47" spans="1:83">
      <c r="A47" s="58" t="s">
        <v>27</v>
      </c>
      <c r="BE47" s="55"/>
    </row>
    <row r="48" spans="1:83">
      <c r="A48" s="57" t="s">
        <v>28</v>
      </c>
      <c r="BE48" s="55"/>
    </row>
    <row r="49" spans="1:54">
      <c r="A49" s="59"/>
    </row>
    <row r="50" spans="1:54">
      <c r="BA50" s="55"/>
      <c r="BB50" s="55"/>
    </row>
    <row r="52" spans="1:54">
      <c r="BA52" s="60"/>
      <c r="BB52" s="60"/>
    </row>
  </sheetData>
  <printOptions horizontalCentered="1"/>
  <pageMargins left="7.874015748031496E-2" right="7.874015748031496E-2" top="0"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vt:lpstr>
      <vt:lpstr>'11'!Print_Area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dcterms:created xsi:type="dcterms:W3CDTF">2012-05-16T06:41:18Z</dcterms:created>
  <dcterms:modified xsi:type="dcterms:W3CDTF">2012-05-16T06:41:48Z</dcterms:modified>
</cp:coreProperties>
</file>